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erardoDiaz\Desktop\"/>
    </mc:Choice>
  </mc:AlternateContent>
  <bookViews>
    <workbookView xWindow="0" yWindow="0" windowWidth="20490" windowHeight="7620"/>
  </bookViews>
  <sheets>
    <sheet name="INFORME" sheetId="3" r:id="rId1"/>
    <sheet name="Modificado" sheetId="1" r:id="rId2"/>
    <sheet name="1ertri" sheetId="5" r:id="rId3"/>
    <sheet name="1ersem" sheetId="6" r:id="rId4"/>
    <sheet name="3ertri" sheetId="7" r:id="rId5"/>
    <sheet name="4to" sheetId="8" r:id="rId6"/>
    <sheet name="Hoja1" sheetId="4" state="hidden" r:id="rId7"/>
  </sheets>
  <definedNames>
    <definedName name="_xlnm._FilterDatabase" localSheetId="3" hidden="1">'1ersem'!$A$1:$CG$12</definedName>
    <definedName name="_xlnm._FilterDatabase" localSheetId="2" hidden="1">'1ertri'!$A$1:$BL$14</definedName>
    <definedName name="_xlnm._FilterDatabase" localSheetId="1" hidden="1">Modificado!$A$1:$CX$15</definedName>
    <definedName name="_xlnm.Print_Titles" localSheetId="0">INFORME!$12:$13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71" i="3" l="1"/>
  <c r="J70" i="3"/>
  <c r="J68" i="3"/>
  <c r="J67" i="3"/>
  <c r="J66" i="3"/>
  <c r="J60" i="3"/>
  <c r="J59" i="3"/>
  <c r="J56" i="3"/>
  <c r="J55" i="3"/>
  <c r="J53" i="3"/>
  <c r="J52" i="3"/>
  <c r="J50" i="3"/>
  <c r="J49" i="3"/>
  <c r="J47" i="3"/>
  <c r="J46" i="3"/>
  <c r="J44" i="3"/>
  <c r="J43" i="3"/>
  <c r="J42" i="3"/>
  <c r="J40" i="3"/>
  <c r="J39" i="3"/>
  <c r="J38" i="3"/>
  <c r="J37" i="3"/>
  <c r="J36" i="3"/>
  <c r="J35" i="3"/>
  <c r="J34" i="3"/>
  <c r="J32" i="3"/>
  <c r="J31" i="3"/>
  <c r="J30" i="3"/>
  <c r="J29" i="3"/>
  <c r="J27" i="3"/>
  <c r="J26" i="3"/>
  <c r="J25" i="3"/>
  <c r="J24" i="3"/>
  <c r="J22" i="3"/>
  <c r="J21" i="3"/>
  <c r="J20" i="3"/>
  <c r="J19" i="3"/>
  <c r="J17" i="3"/>
  <c r="J16" i="3"/>
  <c r="J15" i="3"/>
  <c r="E81" i="3"/>
  <c r="E80" i="3"/>
  <c r="E79" i="3"/>
  <c r="E77" i="3"/>
  <c r="E76" i="3"/>
  <c r="E75" i="3"/>
  <c r="E74" i="3"/>
  <c r="E73" i="3"/>
  <c r="E72" i="3"/>
  <c r="E71" i="3"/>
  <c r="E70" i="3"/>
  <c r="E69" i="3"/>
  <c r="E67" i="3"/>
  <c r="E66" i="3"/>
  <c r="E65" i="3"/>
  <c r="E63" i="3"/>
  <c r="E62" i="3"/>
  <c r="E61" i="3"/>
  <c r="E60" i="3"/>
  <c r="E59" i="3"/>
  <c r="E58" i="3"/>
  <c r="E56" i="3"/>
  <c r="E55" i="3"/>
  <c r="E54" i="3"/>
  <c r="E53" i="3"/>
  <c r="E52" i="3"/>
  <c r="E51" i="3"/>
  <c r="E50" i="3"/>
  <c r="E49" i="3"/>
  <c r="E48" i="3"/>
  <c r="E47" i="3"/>
  <c r="E46" i="3"/>
  <c r="E45" i="3"/>
  <c r="E44" i="3"/>
  <c r="E42" i="3"/>
  <c r="E41" i="3"/>
  <c r="E38" i="3"/>
  <c r="E35" i="3"/>
  <c r="E34" i="3"/>
  <c r="E33" i="3"/>
  <c r="E32" i="3"/>
  <c r="E31" i="3"/>
  <c r="E30" i="3"/>
  <c r="E29" i="3"/>
  <c r="E28" i="3"/>
  <c r="E26" i="3"/>
  <c r="E24" i="3"/>
  <c r="E23" i="3"/>
  <c r="C18" i="3"/>
  <c r="D18" i="3"/>
  <c r="E18" i="3"/>
  <c r="E14" i="3"/>
  <c r="D14" i="3"/>
  <c r="C14" i="3"/>
  <c r="E21" i="3"/>
  <c r="E19" i="3"/>
  <c r="E16" i="3"/>
  <c r="E15" i="3"/>
  <c r="M15" i="3"/>
  <c r="N15" i="3" s="1"/>
  <c r="L15" i="3"/>
  <c r="H16" i="8" l="1"/>
  <c r="G16" i="8"/>
  <c r="F94" i="3" l="1"/>
  <c r="A94" i="3"/>
  <c r="F87" i="3"/>
  <c r="A87" i="3"/>
  <c r="K16" i="8"/>
  <c r="J16" i="8"/>
  <c r="I16" i="8"/>
  <c r="L15" i="8"/>
  <c r="L14" i="8"/>
  <c r="L13" i="8"/>
  <c r="L12" i="8"/>
  <c r="L11" i="8"/>
  <c r="L10" i="8"/>
  <c r="L9" i="8"/>
  <c r="L8" i="8"/>
  <c r="L7" i="8"/>
  <c r="L6" i="8"/>
  <c r="L5" i="8"/>
  <c r="L4" i="8"/>
  <c r="L3" i="8"/>
  <c r="L2" i="8"/>
  <c r="F16" i="8"/>
  <c r="L16" i="8" l="1"/>
  <c r="E16" i="8"/>
  <c r="C16" i="8"/>
  <c r="D16" i="8"/>
  <c r="B16" i="8" l="1"/>
  <c r="N16" i="7" l="1"/>
  <c r="O16" i="7"/>
  <c r="P16" i="7"/>
  <c r="Q16" i="7"/>
  <c r="R16" i="7"/>
  <c r="S16" i="7"/>
  <c r="T16" i="7"/>
  <c r="U16" i="7"/>
  <c r="V16" i="7"/>
  <c r="W16" i="7"/>
  <c r="X16" i="7"/>
  <c r="Y16" i="7"/>
  <c r="Z16" i="7"/>
  <c r="AA16" i="7"/>
  <c r="AB16" i="7"/>
  <c r="AC16" i="7"/>
  <c r="AD16" i="7"/>
  <c r="AE16" i="7"/>
  <c r="AF16" i="7"/>
  <c r="AG16" i="7"/>
  <c r="AH16" i="7"/>
  <c r="AI16" i="7"/>
  <c r="AJ16" i="7"/>
  <c r="AK16" i="7"/>
  <c r="AL16" i="7"/>
  <c r="AM16" i="7"/>
  <c r="AN16" i="7"/>
  <c r="AO16" i="7"/>
  <c r="AP16" i="7"/>
  <c r="AQ16" i="7"/>
  <c r="AR16" i="7"/>
  <c r="AS16" i="7"/>
  <c r="AT16" i="7"/>
  <c r="AU16" i="7"/>
  <c r="AV16" i="7"/>
  <c r="AW16" i="7"/>
  <c r="AX16" i="7"/>
  <c r="AY16" i="7"/>
  <c r="AZ16" i="7"/>
  <c r="BA16" i="7"/>
  <c r="BB16" i="7"/>
  <c r="BC16" i="7"/>
  <c r="BD16" i="7"/>
  <c r="BE16" i="7"/>
  <c r="BF16" i="7"/>
  <c r="BG16" i="7"/>
  <c r="BH16" i="7"/>
  <c r="BI16" i="7"/>
  <c r="BJ16" i="7"/>
  <c r="BK16" i="7"/>
  <c r="BL16" i="7"/>
  <c r="BM16" i="7"/>
  <c r="BN16" i="7"/>
  <c r="BO16" i="7"/>
  <c r="BP16" i="7"/>
  <c r="BQ16" i="7"/>
  <c r="BR16" i="7"/>
  <c r="BS16" i="7"/>
  <c r="BT16" i="7"/>
  <c r="BU16" i="7"/>
  <c r="BV16" i="7"/>
  <c r="BW16" i="7"/>
  <c r="BX16" i="7"/>
  <c r="M16" i="7"/>
  <c r="CB3" i="7"/>
  <c r="CB4" i="7"/>
  <c r="CB5" i="7"/>
  <c r="CB6" i="7"/>
  <c r="CB7" i="7"/>
  <c r="CB8" i="7"/>
  <c r="CB9" i="7"/>
  <c r="CB10" i="7"/>
  <c r="CB11" i="7"/>
  <c r="CB12" i="7"/>
  <c r="CB13" i="7"/>
  <c r="CB14" i="7"/>
  <c r="CB15" i="7"/>
  <c r="CB2" i="7"/>
  <c r="CA16" i="7"/>
  <c r="BZ16" i="7"/>
  <c r="BY16" i="7"/>
  <c r="CB16" i="7" l="1"/>
  <c r="M16" i="6" l="1"/>
  <c r="N16" i="6"/>
  <c r="O16" i="6"/>
  <c r="P16" i="6"/>
  <c r="Q16" i="6"/>
  <c r="R16" i="6"/>
  <c r="S16" i="6"/>
  <c r="T16" i="6"/>
  <c r="U16" i="6"/>
  <c r="V16" i="6"/>
  <c r="W16" i="6"/>
  <c r="X16" i="6"/>
  <c r="Y16" i="6"/>
  <c r="Z16" i="6"/>
  <c r="AA16" i="6"/>
  <c r="AB16" i="6"/>
  <c r="AC16" i="6"/>
  <c r="AD16" i="6"/>
  <c r="AE16" i="6"/>
  <c r="AF16" i="6"/>
  <c r="AG16" i="6"/>
  <c r="AH16" i="6"/>
  <c r="AI16" i="6"/>
  <c r="AJ16" i="6"/>
  <c r="AK16" i="6"/>
  <c r="AL16" i="6"/>
  <c r="AM16" i="6"/>
  <c r="AN16" i="6"/>
  <c r="AO16" i="6"/>
  <c r="AP16" i="6"/>
  <c r="AQ16" i="6"/>
  <c r="AR16" i="6"/>
  <c r="AS16" i="6"/>
  <c r="AT16" i="6"/>
  <c r="AU16" i="6"/>
  <c r="AV16" i="6"/>
  <c r="AW16" i="6"/>
  <c r="AX16" i="6"/>
  <c r="AY16" i="6"/>
  <c r="AZ16" i="6"/>
  <c r="BA16" i="6"/>
  <c r="BB16" i="6"/>
  <c r="BC16" i="6"/>
  <c r="BD16" i="6"/>
  <c r="BE16" i="6"/>
  <c r="BF16" i="6"/>
  <c r="BG16" i="6"/>
  <c r="BH16" i="6"/>
  <c r="BI16" i="6"/>
  <c r="BJ16" i="6"/>
  <c r="BK16" i="6"/>
  <c r="BL16" i="6"/>
  <c r="BM16" i="6"/>
  <c r="BN16" i="6"/>
  <c r="BO16" i="6"/>
  <c r="BP16" i="6"/>
  <c r="BQ16" i="6"/>
  <c r="BR16" i="6"/>
  <c r="BS16" i="6"/>
  <c r="BT16" i="6"/>
  <c r="BU16" i="6"/>
  <c r="BV16" i="6"/>
  <c r="BW16" i="6"/>
  <c r="BX16" i="6"/>
  <c r="BY16" i="6"/>
  <c r="BZ16" i="6"/>
  <c r="CA16" i="6"/>
  <c r="CB16" i="6"/>
  <c r="CC16" i="6"/>
  <c r="CD16" i="6"/>
  <c r="CE16" i="6"/>
  <c r="CF16" i="6"/>
  <c r="CG16" i="6"/>
  <c r="CH16" i="6"/>
  <c r="CI16" i="6"/>
  <c r="CJ16" i="6"/>
  <c r="L16" i="6"/>
  <c r="CK15" i="6"/>
  <c r="CK3" i="6"/>
  <c r="CK4" i="6"/>
  <c r="CK5" i="6"/>
  <c r="CK6" i="6"/>
  <c r="CK7" i="6"/>
  <c r="CK8" i="6"/>
  <c r="CK9" i="6"/>
  <c r="CK10" i="6"/>
  <c r="CK11" i="6"/>
  <c r="CK12" i="6"/>
  <c r="CK13" i="6"/>
  <c r="CK14" i="6"/>
  <c r="CK2" i="6"/>
  <c r="CK16" i="6" s="1"/>
  <c r="BP2" i="5" l="1"/>
  <c r="BP3" i="5"/>
  <c r="BP4" i="5"/>
  <c r="BP5" i="5"/>
  <c r="BP6" i="5"/>
  <c r="BP7" i="5"/>
  <c r="BP8" i="5"/>
  <c r="BP9" i="5"/>
  <c r="BP10" i="5"/>
  <c r="BP11" i="5"/>
  <c r="BP12" i="5"/>
  <c r="BP13" i="5"/>
  <c r="BP14" i="5"/>
  <c r="BP15" i="5"/>
  <c r="I13" i="3"/>
  <c r="D13" i="3"/>
  <c r="M16" i="5"/>
  <c r="N16" i="5"/>
  <c r="O16" i="5"/>
  <c r="P16" i="5"/>
  <c r="Q16" i="5"/>
  <c r="R16" i="5"/>
  <c r="S16" i="5"/>
  <c r="T16" i="5"/>
  <c r="U16" i="5"/>
  <c r="V16" i="5"/>
  <c r="W16" i="5"/>
  <c r="X16" i="5"/>
  <c r="Y16" i="5"/>
  <c r="Z16" i="5"/>
  <c r="AA16" i="5"/>
  <c r="AB16" i="5"/>
  <c r="AC16" i="5"/>
  <c r="AD16" i="5"/>
  <c r="AE16" i="5"/>
  <c r="AF16" i="5"/>
  <c r="AG16" i="5"/>
  <c r="AH16" i="5"/>
  <c r="AI16" i="5"/>
  <c r="AJ16" i="5"/>
  <c r="AK16" i="5"/>
  <c r="AL16" i="5"/>
  <c r="AM16" i="5"/>
  <c r="AN16" i="5"/>
  <c r="AO16" i="5"/>
  <c r="AP16" i="5"/>
  <c r="AQ16" i="5"/>
  <c r="AR16" i="5"/>
  <c r="AS16" i="5"/>
  <c r="AT16" i="5"/>
  <c r="AU16" i="5"/>
  <c r="AV16" i="5"/>
  <c r="AW16" i="5"/>
  <c r="AX16" i="5"/>
  <c r="AY16" i="5"/>
  <c r="AZ16" i="5"/>
  <c r="BA16" i="5"/>
  <c r="BB16" i="5"/>
  <c r="BC16" i="5"/>
  <c r="BD16" i="5"/>
  <c r="BE16" i="5"/>
  <c r="BF16" i="5"/>
  <c r="BG16" i="5"/>
  <c r="BH16" i="5"/>
  <c r="BI16" i="5"/>
  <c r="BJ16" i="5"/>
  <c r="BK16" i="5"/>
  <c r="BL16" i="5"/>
  <c r="BM16" i="5"/>
  <c r="BN16" i="5"/>
  <c r="BO16" i="5"/>
  <c r="L16" i="5"/>
  <c r="I24" i="3" l="1"/>
  <c r="BP16" i="5"/>
  <c r="BK13" i="1" l="1"/>
  <c r="BK9" i="1"/>
  <c r="BK8" i="1"/>
  <c r="BK7" i="1"/>
  <c r="BK3" i="1"/>
  <c r="BG13" i="1"/>
  <c r="BG9" i="1"/>
  <c r="BG8" i="1"/>
  <c r="BG7" i="1"/>
  <c r="BG3" i="1"/>
  <c r="U4" i="1"/>
  <c r="U5" i="1"/>
  <c r="U6" i="1"/>
  <c r="U7" i="1"/>
  <c r="U8" i="1"/>
  <c r="U9" i="1"/>
  <c r="U10" i="1"/>
  <c r="U11" i="1"/>
  <c r="U12" i="1"/>
  <c r="U13" i="1"/>
  <c r="U14" i="1"/>
  <c r="U15" i="1"/>
  <c r="U3" i="1"/>
  <c r="L4" i="1"/>
  <c r="L5" i="1"/>
  <c r="L6" i="1"/>
  <c r="L7" i="1"/>
  <c r="L8" i="1"/>
  <c r="L9" i="1"/>
  <c r="L10" i="1"/>
  <c r="L11" i="1"/>
  <c r="L12" i="1"/>
  <c r="L13" i="1"/>
  <c r="L14" i="1"/>
  <c r="L15" i="1"/>
  <c r="L3" i="1" l="1"/>
  <c r="L2" i="1" s="1"/>
  <c r="M2" i="1"/>
  <c r="N2" i="1"/>
  <c r="O2" i="1"/>
  <c r="P2" i="1"/>
  <c r="Q2" i="1"/>
  <c r="R2" i="1"/>
  <c r="S2" i="1"/>
  <c r="T2" i="1"/>
  <c r="U2" i="1"/>
  <c r="V2" i="1"/>
  <c r="W2" i="1"/>
  <c r="X2" i="1"/>
  <c r="Y2" i="1"/>
  <c r="Z2" i="1"/>
  <c r="AA2" i="1"/>
  <c r="AB2" i="1"/>
  <c r="AC2" i="1"/>
  <c r="AD2" i="1"/>
  <c r="AE2" i="1"/>
  <c r="AF2" i="1"/>
  <c r="AG2" i="1"/>
  <c r="AH2" i="1"/>
  <c r="AI2" i="1"/>
  <c r="AJ2" i="1"/>
  <c r="AK2" i="1"/>
  <c r="AL2" i="1"/>
  <c r="AM2" i="1"/>
  <c r="AN2" i="1"/>
  <c r="AO2" i="1"/>
  <c r="AP2" i="1"/>
  <c r="AQ2" i="1"/>
  <c r="AR2" i="1"/>
  <c r="AS2" i="1"/>
  <c r="AT2" i="1"/>
  <c r="AU2" i="1"/>
  <c r="AV2" i="1"/>
  <c r="AW2" i="1"/>
  <c r="AX2" i="1"/>
  <c r="AY2" i="1"/>
  <c r="AZ2" i="1"/>
  <c r="BA2" i="1"/>
  <c r="BB2" i="1"/>
  <c r="BC2" i="1"/>
  <c r="BD2" i="1"/>
  <c r="BE2" i="1"/>
  <c r="BF2" i="1"/>
  <c r="BG2" i="1"/>
  <c r="BH2" i="1"/>
  <c r="BI2" i="1"/>
  <c r="BJ2" i="1"/>
  <c r="BK2" i="1"/>
  <c r="BL2" i="1"/>
  <c r="BM2" i="1"/>
  <c r="BN2" i="1"/>
  <c r="BO2" i="1"/>
  <c r="BP2" i="1"/>
  <c r="BQ2" i="1"/>
  <c r="BR2" i="1"/>
  <c r="BS2" i="1"/>
  <c r="BT2" i="1"/>
  <c r="BU2" i="1"/>
  <c r="BV2" i="1"/>
  <c r="BW2" i="1"/>
  <c r="BX2" i="1"/>
  <c r="BY2" i="1"/>
  <c r="BZ2" i="1"/>
  <c r="CA2" i="1"/>
  <c r="CB2" i="1"/>
  <c r="CC2" i="1"/>
  <c r="CD2" i="1"/>
  <c r="CE2" i="1"/>
  <c r="CF2" i="1"/>
  <c r="CG2" i="1"/>
  <c r="CH2" i="1"/>
  <c r="CI2" i="1"/>
  <c r="CJ2" i="1"/>
  <c r="CK2" i="1"/>
  <c r="CL2" i="1"/>
  <c r="CM2" i="1"/>
  <c r="CN2" i="1"/>
  <c r="CO2" i="1"/>
  <c r="CP2" i="1"/>
  <c r="CQ2" i="1"/>
  <c r="CR2" i="1"/>
  <c r="CS2" i="1"/>
  <c r="CT2" i="1"/>
  <c r="C54" i="3" l="1"/>
  <c r="C48" i="3"/>
  <c r="C45" i="3"/>
  <c r="C51" i="3"/>
  <c r="H24" i="3"/>
  <c r="C72" i="3"/>
  <c r="C58" i="3"/>
  <c r="F95" i="3"/>
  <c r="A95" i="3"/>
  <c r="F88" i="3"/>
  <c r="A88" i="3"/>
  <c r="C79" i="3"/>
  <c r="C75" i="3"/>
  <c r="C69" i="3"/>
  <c r="C65" i="3"/>
  <c r="D51" i="3"/>
  <c r="D48" i="3"/>
  <c r="D45" i="3"/>
  <c r="C41" i="3"/>
  <c r="D33" i="3"/>
  <c r="C33" i="3"/>
  <c r="A8" i="3"/>
  <c r="C28" i="3" l="1"/>
  <c r="C23" i="3"/>
  <c r="D79" i="3"/>
  <c r="C61" i="3"/>
  <c r="D75" i="3"/>
  <c r="D58" i="3"/>
  <c r="D65" i="3"/>
  <c r="D72" i="3"/>
  <c r="D41" i="3"/>
  <c r="D54" i="3"/>
  <c r="D61" i="3"/>
  <c r="D23" i="3"/>
  <c r="D69" i="3"/>
  <c r="D28" i="3"/>
</calcChain>
</file>

<file path=xl/comments1.xml><?xml version="1.0" encoding="utf-8"?>
<comments xmlns="http://schemas.openxmlformats.org/spreadsheetml/2006/main">
  <authors>
    <author>tc={78FDA51E-760B-4F9C-99BC-B9B1DA68A12A}</author>
    <author>tc={BEF92D31-F3DE-4CF1-B733-4278A275EE55}</author>
    <author>tc={FEDC55FC-C9FB-4F4F-81AE-13F535C2D778}</author>
  </authors>
  <commentList>
    <comment ref="U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debe programar para los 2 semestres
Reply:
    Sumas 2 semestres</t>
        </r>
      </text>
    </comment>
    <comment ref="CF1" authorId="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Quitar actividad
</t>
        </r>
      </text>
    </comment>
    <comment ref="CI1" authorId="2"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Tomar en cuenta los 2 semestres
</t>
        </r>
      </text>
    </comment>
  </commentList>
</comments>
</file>

<file path=xl/sharedStrings.xml><?xml version="1.0" encoding="utf-8"?>
<sst xmlns="http://schemas.openxmlformats.org/spreadsheetml/2006/main" count="1314" uniqueCount="722">
  <si>
    <t>Unidad Administrativa</t>
  </si>
  <si>
    <t>CONCENTRADO</t>
  </si>
  <si>
    <t>Informe</t>
  </si>
  <si>
    <t>Cierre</t>
  </si>
  <si>
    <t>Programa Operativo Anual 2023</t>
  </si>
  <si>
    <t>Lic. Carmen Cecilia Andrade Barriga</t>
  </si>
  <si>
    <t>Directora de Planeación, Programación y Presupuesto</t>
  </si>
  <si>
    <t>P  r e s e n t e</t>
  </si>
  <si>
    <t>INDICADOR</t>
  </si>
  <si>
    <t>ACTIVIDAD</t>
  </si>
  <si>
    <t>NOMBRE</t>
  </si>
  <si>
    <t>METODO DE CALCULO</t>
  </si>
  <si>
    <t>META ANUAL</t>
  </si>
  <si>
    <t>UNIDAD DE MEDIDA</t>
  </si>
  <si>
    <t xml:space="preserve">META ANUAL </t>
  </si>
  <si>
    <t>FAETA</t>
  </si>
  <si>
    <t>TOTAL</t>
  </si>
  <si>
    <t xml:space="preserve">Tasa bruta de Escolarización de Educación Media Superior </t>
  </si>
  <si>
    <t>A=(B/C)X100</t>
  </si>
  <si>
    <t xml:space="preserve">B-Número de estudiantes  matriculados </t>
  </si>
  <si>
    <t>Reunión para análisis de índices de aprobación</t>
  </si>
  <si>
    <t>Reunión</t>
  </si>
  <si>
    <t>C-Población total en el rango de edad de 15 a 17 años</t>
  </si>
  <si>
    <t>Reunión de Analisis del aprovechamiento  académico</t>
  </si>
  <si>
    <t>Reunión con padres de familia</t>
  </si>
  <si>
    <t xml:space="preserve">Tasa de  variación de la matrícula </t>
  </si>
  <si>
    <t>A=((B/C)-1)X100</t>
  </si>
  <si>
    <t>B-Matrícula del periodo 2024-2025 I</t>
  </si>
  <si>
    <t>Aplicación de Asesorías Complementarias</t>
  </si>
  <si>
    <t>Alumno</t>
  </si>
  <si>
    <t>Reunión directiva con Planteles</t>
  </si>
  <si>
    <t>C-Matrícula del período 2023-2024 I</t>
  </si>
  <si>
    <t>Entrega de boletas</t>
  </si>
  <si>
    <t>Boleta</t>
  </si>
  <si>
    <t>Aplicación de Prueba PLANEA</t>
  </si>
  <si>
    <t xml:space="preserve">
Porcentaje de Eficiencia Terminal</t>
  </si>
  <si>
    <t>B- Número de alumnos del Sistema CONALEP de la generación 2021-2024 que concluyeron sus estudios basados en competencias</t>
  </si>
  <si>
    <t>Impartición de tutorias</t>
  </si>
  <si>
    <t>Reunión para evaluar el avance en el proceso de Inscripción y reinscripción</t>
  </si>
  <si>
    <t>C-Número de alumnos del Sistema CONALEP inscritos en el primer periodo de esa generación</t>
  </si>
  <si>
    <t>Reunión de tutores para dar seguimiento al aprovechamiento académico</t>
  </si>
  <si>
    <t>Encuesta a alumnos de 6to semestre</t>
  </si>
  <si>
    <t>Tasa de Abandono escolar</t>
  </si>
  <si>
    <t>A=(1-(B-C+E)/D)</t>
  </si>
  <si>
    <t>B-matrícula inicial 2024-2025 I</t>
  </si>
  <si>
    <t>Reunión de academias para dar seguimiento al aprovechamiento académico</t>
  </si>
  <si>
    <t>C-Alumnos de nuevo ingreso a 1er grado del período 2024-2025 I</t>
  </si>
  <si>
    <t>Reunión con Jefes de grupo para detectar compañeros en riesgo de abandono escolar o reprobación</t>
  </si>
  <si>
    <t>D-matrícula inicial 2023-2024 I</t>
  </si>
  <si>
    <t>Actividad  cultural o deportiva</t>
  </si>
  <si>
    <t>Actividad</t>
  </si>
  <si>
    <t>E-Egresados del periodo 2023-2024 II</t>
  </si>
  <si>
    <t>Platica o Taller para reducir el abandono escolar</t>
  </si>
  <si>
    <t>Platica o taller</t>
  </si>
  <si>
    <t xml:space="preserve">
Porcentaje de Absorción</t>
  </si>
  <si>
    <t>B-Matrícula inicial de primer semestre(nuevo ingreso) en el período 2024-2025 I</t>
  </si>
  <si>
    <t>Visita a escuelas secundarias y visita guiada a Planteles</t>
  </si>
  <si>
    <t>Secundaria</t>
  </si>
  <si>
    <t>Mantenimiento o construcción de Infraestructura a Planteles</t>
  </si>
  <si>
    <t>Mantenimiento o construcción</t>
  </si>
  <si>
    <t>SEE Orienta</t>
  </si>
  <si>
    <t>Entrevistas o Giras de medios</t>
  </si>
  <si>
    <t>entrevista o Gira</t>
  </si>
  <si>
    <t>C-Total de egresados de secundaria en el área de influencia en el período 2024</t>
  </si>
  <si>
    <t>Reunión con Directores de Secundaria</t>
  </si>
  <si>
    <t>Entrega de Fichas</t>
  </si>
  <si>
    <t>Fich</t>
  </si>
  <si>
    <t>Aplicación de Exámen diagnostico</t>
  </si>
  <si>
    <t>Porcentaje de Eficacia de Titulación.</t>
  </si>
  <si>
    <t>B-Número de alumnos que realizan el acto protocolario de titulación en el periodo 2023-2024</t>
  </si>
  <si>
    <t>Atender y dar seguimiento al Servicio Social y Practicas Profesionales</t>
  </si>
  <si>
    <t>Elaborar los certificados al término de la carrera</t>
  </si>
  <si>
    <t xml:space="preserve">C-Total de egresados en el período 2023-2024 </t>
  </si>
  <si>
    <t>Elaborar Títulos profesionales de acuerdo a los trámites correspondientes</t>
  </si>
  <si>
    <t>Tasa de variación de los certificados de competencia gestionados</t>
  </si>
  <si>
    <t>B-Número de certificados de competencia gestionados en el período 2024</t>
  </si>
  <si>
    <t>Reunión para dar seguimiento al proceso de Certificación</t>
  </si>
  <si>
    <t>C-Número de certificados de competencia gestionados en el período 2023</t>
  </si>
  <si>
    <t>Entrega de certificados</t>
  </si>
  <si>
    <t>Tasa de variación de la Evaluación en Competencias Laborales</t>
  </si>
  <si>
    <t>B-Número de personas evaluadas con fines de certificación en el período 2024</t>
  </si>
  <si>
    <t>Distribución de bouchers</t>
  </si>
  <si>
    <t>C-Número de personas evaluadas con fines de certificación en el período 2023</t>
  </si>
  <si>
    <t>Reunión para dar seguimiento al proceso de Evaluaciones</t>
  </si>
  <si>
    <t>Tasa de variación de personas capacitadas</t>
  </si>
  <si>
    <t>A-Número de personas capacitadas en el periodo 2024</t>
  </si>
  <si>
    <t>Promoción en redes sociales de cursos</t>
  </si>
  <si>
    <t>B-Número de personas capacitadas en el período 2023</t>
  </si>
  <si>
    <t>Reunión con Empresa o Instituciones para ofrecer cursos</t>
  </si>
  <si>
    <t>Tasa de Variación de los Ingresos captados por la prestación de servicios de capacitación</t>
  </si>
  <si>
    <t>B-Ingresos obtenidos por la prestación de servicios de enseñanza de capacitación en el periodo 2024</t>
  </si>
  <si>
    <t>Curso Impartido</t>
  </si>
  <si>
    <t>C-Ingresos obtenidos por la prestación de servicios de enseñanza de capacitación en el periodo 2023</t>
  </si>
  <si>
    <t>Pago de curso</t>
  </si>
  <si>
    <t>Porcentaje de alumnos integrados al Modelo Mexicano de Formación Dual</t>
  </si>
  <si>
    <t>B-Alumnos Integrados en el Modelo de Formación Dual en el periodo 2024</t>
  </si>
  <si>
    <t>Capacitación de participantes en el MMFD en plantel</t>
  </si>
  <si>
    <t>C-Matrícula en Planteles que participan en el MMFD en el periodo 2024</t>
  </si>
  <si>
    <t xml:space="preserve">Firma de convenio-empresa  </t>
  </si>
  <si>
    <t>Tasa de crecimiento del número de docentes y/o personal administrativo académico habilitados en programas de
profesionalización</t>
  </si>
  <si>
    <t xml:space="preserve"> B-Número de docentes y personal administrativo académico habilitado en programas de profesionalización en el 2024</t>
  </si>
  <si>
    <t>Curso intersemestral docente</t>
  </si>
  <si>
    <t>C-Número de docentes y/o personal administrativo académico habilitados en el año 2023</t>
  </si>
  <si>
    <t>Elaboración de la estructura académica</t>
  </si>
  <si>
    <t>Cursos de Capacitación  y actualización Docente</t>
  </si>
  <si>
    <t>Porcentaje de valoraciones aplicadas a docentes con calificación satisfactoria</t>
  </si>
  <si>
    <t>B- Total de valoraciones aplicadas a docentes con calificación satisfactoria en el periodo 2024</t>
  </si>
  <si>
    <t>Evaluación al desempeño docente</t>
  </si>
  <si>
    <t>C-Total de valoraciones aplicadas a docentes en los instrumentos en el periodo 2024</t>
  </si>
  <si>
    <t xml:space="preserve">Realizar Estudio de Factibilidad </t>
  </si>
  <si>
    <t>Jornada de Planeación</t>
  </si>
  <si>
    <t>Porcentaje de alumnos beneficiados con apoyos económicos mediante vinculación con empresas</t>
  </si>
  <si>
    <t>B-Número de alumnos beneficiados con apoyos económicos mediante vinculación con empresas en el año 2024-2025 I</t>
  </si>
  <si>
    <t>Reunión de vinculación</t>
  </si>
  <si>
    <t>C-Matrícula del período 2024-2025 I</t>
  </si>
  <si>
    <t>Intercambio de alumnos  para capacitación o realización de prácticas</t>
  </si>
  <si>
    <t>Porcentaje de cobertura de becados(todas las becas)</t>
  </si>
  <si>
    <t>B-Alumnos becados en el plantel en el período 2024-2025 I</t>
  </si>
  <si>
    <t>Registrar las solicitudes de becas por parte de los alumnos</t>
  </si>
  <si>
    <t xml:space="preserve">C-Matrícula del período 2024-2025 I </t>
  </si>
  <si>
    <t>Realizar el seguimiento de alumnos becados</t>
  </si>
  <si>
    <t>Porcentaje de inserción laboral por bolsa de trabajo</t>
  </si>
  <si>
    <t>B- Número de egresados inscritos en la bolsa de trabajo que se incorporan al mercado laboral en el año 2024</t>
  </si>
  <si>
    <t>Convenio de Vinculación con empresas</t>
  </si>
  <si>
    <t>C-Número de egresados inscritos en la bolsa de trabajo</t>
  </si>
  <si>
    <t>Reunión con egresados</t>
  </si>
  <si>
    <t>Seguimiento a egresados</t>
  </si>
  <si>
    <t>Proporción de alumnos por computadora por plantel</t>
  </si>
  <si>
    <t>A=(B/C)</t>
  </si>
  <si>
    <t>Compra de equipos de cómputo</t>
  </si>
  <si>
    <t>C-Número de computadoras en uso y disponibles para fines académicos en el período 2024</t>
  </si>
  <si>
    <t>Equipos de cómputo donados</t>
  </si>
  <si>
    <t>Mantenimiento de equipo de cómputo</t>
  </si>
  <si>
    <t>Consolidó</t>
  </si>
  <si>
    <t>Validó</t>
  </si>
  <si>
    <t>Autorizó</t>
  </si>
  <si>
    <t>Marca temporal</t>
  </si>
  <si>
    <t>Nombre de usuario</t>
  </si>
  <si>
    <t>Plantel</t>
  </si>
  <si>
    <t>Director de Plantel</t>
  </si>
  <si>
    <t>Jefe de Escolares</t>
  </si>
  <si>
    <t>Jefe de FormaciÃ³n TÃ©cnica</t>
  </si>
  <si>
    <t>Jefe de PromociÃ³n y VinculaciÃ³n</t>
  </si>
  <si>
    <t>Jefe de Sistemas de InformaciÃ³n</t>
  </si>
  <si>
    <t>Jefe de Servicios Administrativos</t>
  </si>
  <si>
    <t>Jefe de CapacitaciÃ³n</t>
  </si>
  <si>
    <t>Encargado del Departamento de  PsicopedagogÃ­a</t>
  </si>
  <si>
    <t>A-NÃºmero de estudiantes de 15 a 17 aÃ±os de edad matriculados en el CONALEP MichoacÃ¡n</t>
  </si>
  <si>
    <t>B-PoblaciÃ³n total en el rango de edad de 15 a 17 aÃ±os</t>
  </si>
  <si>
    <t>ReuniÃ³n para anÃ¡lisis de Ã­ndices de aprobaciÃ³n</t>
  </si>
  <si>
    <t>ReuniÃ³n de Analisis del aprovechamiento  acadÃ©mico</t>
  </si>
  <si>
    <t>ReuniÃ³n con padres de familia</t>
  </si>
  <si>
    <t>A-MatrÃ­cula del periodo 2024-2025 I</t>
  </si>
  <si>
    <t>B-MatrÃ­cula del perÃ­odo 2023-2024 I</t>
  </si>
  <si>
    <t>AplicaciÃ³n de AsesorÃ­as Complementarias</t>
  </si>
  <si>
    <t>ReuniÃ³n directiva con Planteles</t>
  </si>
  <si>
    <t>AplicaciÃ³n de Prueba PLANEA</t>
  </si>
  <si>
    <t>A- NÃºmero de alumnos del Sistema CONALEP de la generaciÃ³n 2021-2024 que concluyeron sus estudios basados en competencias</t>
  </si>
  <si>
    <t>B-NÃºmero de alumnos del Sistema CONALEP inscritos en el primer periodo de esa generaciÃ³n 2021-2022 I</t>
  </si>
  <si>
    <t>ImparticiÃ³n de tutorias</t>
  </si>
  <si>
    <t>ReuniÃ³n para evaluar el avance en el proceso de InscripciÃ³n y reinscripciÃ³n</t>
  </si>
  <si>
    <t>ReuniÃ³n de tutores para dar seguimiento al aprovechamiento acadÃ©mico</t>
  </si>
  <si>
    <t>A-matrÃ­cula inicial 2024-2025 I</t>
  </si>
  <si>
    <t>B-Alumnos de nuevo ingreso a 1er grado del perÃ­odo 2024-2025 I</t>
  </si>
  <si>
    <t>C-matrÃ­cula inicial 2023-2024 I</t>
  </si>
  <si>
    <t>D-Egresados del periodo 2023-2024 II</t>
  </si>
  <si>
    <t>ReuniÃ³n de academias para dar seguimiento al aprovechamiento acadÃ©mico</t>
  </si>
  <si>
    <t>ReuniÃ³n con Jefes de grupo para detectar compaÃ±eros en riesgo de abandono escolar o reprobaciÃ³n</t>
  </si>
  <si>
    <t>A-MatrÃ­cula inicial de primer semestre(nuevo ingreso) en el perÃ­odo 2024-2025 I</t>
  </si>
  <si>
    <t>B-Total de egresados de secundaria en el Ã¡rea de influencia en el perÃ­odo 2024</t>
  </si>
  <si>
    <t>Mantenimiento o construcciÃ³n de Infraestructura a Planteles</t>
  </si>
  <si>
    <t xml:space="preserve">
Entrevistas o Giras de medios</t>
  </si>
  <si>
    <t>ReuniÃ³n con Directores de Secundaria</t>
  </si>
  <si>
    <t>AplicaciÃ³n de ExÃ¡men diagnostico</t>
  </si>
  <si>
    <t>A-NÃºmero de alumnos que realizan el acto protocolario de titulaciÃ³n en el 2024 (sin enfermerÃ­a)</t>
  </si>
  <si>
    <t xml:space="preserve">B-Total de egresados en el 2024 (sin enfemerÃ­a) </t>
  </si>
  <si>
    <t>Elaborar los certificados al tÃ©rmino de la carrera</t>
  </si>
  <si>
    <t>Elaborar TÃ­tulos profesionales de acuerdo a los trÃ¡mites correspondientes</t>
  </si>
  <si>
    <t>A-NÃºmero de certificados de competencia gestionados en el perÃ­odo 2024</t>
  </si>
  <si>
    <t>B-NÃºmero de certificados de competencia gestionados en el perÃ­odo 2023</t>
  </si>
  <si>
    <t>ReuniÃ³n para dar seguimiento al proceso de CertificaciÃ³n</t>
  </si>
  <si>
    <t>A-NÃºmero de personas evaluadas con fines de certificaciÃ³n en el perÃ­odo 2024</t>
  </si>
  <si>
    <t>B-NÃºmero de personas evaluadas con fines de certificaciÃ³n en el perÃ­odo 2023</t>
  </si>
  <si>
    <t>DistribuciÃ³n de bouchers</t>
  </si>
  <si>
    <t>ReuniÃ³n para dar seguimiento al proceso de Evaluaciones</t>
  </si>
  <si>
    <t>A-NÃºmero de personas capacitadas en el periodo 2024</t>
  </si>
  <si>
    <t>B-NÃºmero de personas capacitadas en el perÃ­odo 2023</t>
  </si>
  <si>
    <t>PromociÃ³n en redes sociales de cursos</t>
  </si>
  <si>
    <t>ReuniÃ³n con Empresa o Instituciones para ofrecer cursos</t>
  </si>
  <si>
    <t>A-Ingresos obtenidos por la prestaciÃ³n de servicios de enseÃ±anza de capacitaciÃ³n en el periodo 2024</t>
  </si>
  <si>
    <t>B-Ingresos obtenidos por la prestaciÃ³n de servicios de enseÃ±anza de capacitaciÃ³n en el periodo 2023</t>
  </si>
  <si>
    <t>A-Alumnos Integrados en el Modelo de FormaciÃ³n Dual en el periodo 2024</t>
  </si>
  <si>
    <t>B-MatrÃ­cula de los Planteles que participan en el MMFD en el 2024</t>
  </si>
  <si>
    <t>CapacitaciÃ³n de participantes en el MMFD en plantel</t>
  </si>
  <si>
    <t xml:space="preserve">Firma de convenio-empresa y contrato de aprendizaje </t>
  </si>
  <si>
    <t xml:space="preserve"> A-NÃºmero de docentes y personal administrativo acadÃ©mico habilitado en programas de profesionalizaciÃ³n en el 2024</t>
  </si>
  <si>
    <t>B-NÃºmero de docentes y/o personal administrativo acadÃ©mico habilitados en el aÃ±o 2023</t>
  </si>
  <si>
    <t>ElaboraciÃ³n de la estructura acadÃ©mica</t>
  </si>
  <si>
    <t>Cursos de CapacitaciÃ³n  y actualizaciÃ³n Docente</t>
  </si>
  <si>
    <t>A- Total de valoraciones aplicadas a docentes con calificaciÃ³n satisfactoria en el periodo 2024</t>
  </si>
  <si>
    <t xml:space="preserve">B-Total de valoraciones aplicadas a docentes en los instrumentos en el periodo 2024 </t>
  </si>
  <si>
    <t>EvaluaciÃ³n al desempeÃ±o docente</t>
  </si>
  <si>
    <t>Jornada de PlaneaciÃ³n</t>
  </si>
  <si>
    <t>A-NÃºmero de alumnos beneficiados con apoyos econÃ³micos mediante vinculaciÃ³n con empresas en el aÃ±o 2024</t>
  </si>
  <si>
    <t xml:space="preserve">B-MatrÃ­cula del perÃ­odo 2024-2025 I </t>
  </si>
  <si>
    <t>ReuniÃ³n de vinculaciÃ³n</t>
  </si>
  <si>
    <t>Intercambio de alumnos  para capacitaciÃ³n o realizaciÃ³n de prÃ¡cticas</t>
  </si>
  <si>
    <t>A-Alumnos becados en el plantel en el perÃ­odo 2023-2024 I</t>
  </si>
  <si>
    <t>A- NÃºmero de egresados inscritos en la bolsa de trabajo que se incorporan al mercado laboral en el aÃ±o 2023</t>
  </si>
  <si>
    <t>B-NÃºmero de egresados inscritos en la bolsa de trabajo</t>
  </si>
  <si>
    <t>Convenio de VinculaciÃ³n con empresas</t>
  </si>
  <si>
    <t>ReuniÃ³n con egresados</t>
  </si>
  <si>
    <t>B-NÃºmero de computadoras en uso y disponibles para fines acadÃ©micos en el perÃ­odo 2023</t>
  </si>
  <si>
    <t>Compra de equipos de cÃ³mputo</t>
  </si>
  <si>
    <t>Equipos de cÃ³mputo donados</t>
  </si>
  <si>
    <t>Mantenimiento de equipo de cÃ³mputo</t>
  </si>
  <si>
    <t>Subsidio Estatal</t>
  </si>
  <si>
    <t>Ingresos Propios</t>
  </si>
  <si>
    <t>Total</t>
  </si>
  <si>
    <t>2023/11/16 12:49:36 p.Â m. GMT-6</t>
  </si>
  <si>
    <t>conaleplzc035@gmail.com</t>
  </si>
  <si>
    <t>PLANTEL CONALEP 035, LAZARO CARDENAS</t>
  </si>
  <si>
    <t>Lic. Irving Ivan Morfin Reguera</t>
  </si>
  <si>
    <t>Tec. Arturo Mar Alvarado</t>
  </si>
  <si>
    <t>Ing. Alejandra Marina Gonzalez</t>
  </si>
  <si>
    <t>Mtro. Baltazar Sierra Bustos</t>
  </si>
  <si>
    <t>Ing. Alejandro Cortes Velazquez</t>
  </si>
  <si>
    <t>L.C Delfina GamiÃ±o Calvillo</t>
  </si>
  <si>
    <t>Lic. Graciela Prado del Val</t>
  </si>
  <si>
    <t>Lic. Itza Nieves Lombera</t>
  </si>
  <si>
    <t>2023/11/10 11:20:13 a.Â m. GMT-6</t>
  </si>
  <si>
    <t>smtztoledo@gmail.com</t>
  </si>
  <si>
    <t>PLANTEL CONALEP 083, MORELIA I</t>
  </si>
  <si>
    <t>Claudia RocÃ­o Salcedo HernÃ¡ndez</t>
  </si>
  <si>
    <t>MARIA LUCIA OROZCO ZAVALA</t>
  </si>
  <si>
    <t>MARLENE ARELLANO GARCIA</t>
  </si>
  <si>
    <t>ELVIRA VANESSA OROZCO CAMPOS</t>
  </si>
  <si>
    <t>SALVADOR TOLEDO MARTINEZ</t>
  </si>
  <si>
    <t>ROSA EVELIA ALVAREZ CRUZALEY</t>
  </si>
  <si>
    <t>SIMON LOPEZ PARAMO</t>
  </si>
  <si>
    <t>ALEJANDRA ESPINOZA AGUIRRE</t>
  </si>
  <si>
    <t>2023/11/10 3:03:52 p.Â m. GMT-6</t>
  </si>
  <si>
    <t>eescalera@mich.conalep.edu.mx</t>
  </si>
  <si>
    <t>PLANTEL CONALEP 084, PATZCUARO</t>
  </si>
  <si>
    <t>LUIS MANUEL MAXIMILIANO VILLANUEVA</t>
  </si>
  <si>
    <t>JOSE MANUEL CORTES VIEYRA</t>
  </si>
  <si>
    <t>MIGUEL ANGEL SANTAMARIA GONZALEZ</t>
  </si>
  <si>
    <t>ERIKA GUADALUPE LOPEZ NOGALES</t>
  </si>
  <si>
    <t>EDNA ESCALERA HUERTA</t>
  </si>
  <si>
    <t>MIGUEL ANGEL ZAMUDIO ACOSTA</t>
  </si>
  <si>
    <t>MA. CARMEN LEAL DE LA LUZ</t>
  </si>
  <si>
    <t>LUISA JULIANA GUADALUPE VILLEGAS MARTINEZ</t>
  </si>
  <si>
    <t>2023/11/13 12:24:17 p.Â m. GMT-6</t>
  </si>
  <si>
    <t>gmagallon@mich.conalep.edu.mx</t>
  </si>
  <si>
    <t>PLANTEL CONALEP 085, APATZINGAN</t>
  </si>
  <si>
    <t>GUILLERMO ANTONIO ARREGUIN CEJA</t>
  </si>
  <si>
    <t>MA. NASARIA POLVOS MANCILLA</t>
  </si>
  <si>
    <t>HELIODORO VALENCIA VALDEZ</t>
  </si>
  <si>
    <t>MARIANA IVETTE MENDOZA CORNEJO</t>
  </si>
  <si>
    <t>GABRIEL MAGALLON SANCHEZ</t>
  </si>
  <si>
    <t>GUILLERMO MENDOZA VILLAGRAN</t>
  </si>
  <si>
    <t>BERENICE ELIZONDO SALGADO</t>
  </si>
  <si>
    <t>ANA KARELY VARGAS GARCIA</t>
  </si>
  <si>
    <t>2023/11/10 1:25:14 p.Â m. GMT-6</t>
  </si>
  <si>
    <t>poazacapu@gmail.com</t>
  </si>
  <si>
    <t>PLANTEL CONALEP 086, ZACAPU</t>
  </si>
  <si>
    <t>Rene Sosa Pulido</t>
  </si>
  <si>
    <t>Roberto Gochi Ayala</t>
  </si>
  <si>
    <t>Esteban Sotelo Hernandez</t>
  </si>
  <si>
    <t>Karina Ambriz Pimentel</t>
  </si>
  <si>
    <t>Marco Antonio Guzman Ponce de Leon</t>
  </si>
  <si>
    <t>Ma de los Angeles Ramos Guzman</t>
  </si>
  <si>
    <t>Sandra Espinoza Rodriguez</t>
  </si>
  <si>
    <t>Juan Alberto Navarrete</t>
  </si>
  <si>
    <t>2023/11/10 12:35:16 p.Â m. GMT-6</t>
  </si>
  <si>
    <t>lapiedadconalep087@gmail.com</t>
  </si>
  <si>
    <t>PLANTEL CONALEP 087, LA PIEDAD</t>
  </si>
  <si>
    <t>Beatriz Citlally Solorio MÃ©ndez</t>
  </si>
  <si>
    <t>Luz Mireya Banda BaÃ±uelos</t>
  </si>
  <si>
    <t>Ricardo Naranjo Andrade</t>
  </si>
  <si>
    <t>Salvador HernÃ¡ndez RamÃ­rez</t>
  </si>
  <si>
    <t>JosÃ© RubÃ©n Ventura Sandoval</t>
  </si>
  <si>
    <t>Leonardo HernÃ¡ndez LÃ³pez</t>
  </si>
  <si>
    <t>Ãngel LÃ³pez MartÃ­nez</t>
  </si>
  <si>
    <t>Carla Zambrano Salazar</t>
  </si>
  <si>
    <t>2023/11/09 11:26:27 a.Â m. GMT-6</t>
  </si>
  <si>
    <t>jorgeefrain.chavez.adm088@mich.conalep.edu.mx</t>
  </si>
  <si>
    <t>PLANTEL CONALEP 088, ZAMORA</t>
  </si>
  <si>
    <t>Jorge Efrain Chavez Blancarte</t>
  </si>
  <si>
    <t>Ma.Magdalena  Mendez Cachu</t>
  </si>
  <si>
    <t>Maria Guadalupe Carrasco Elizalde</t>
  </si>
  <si>
    <t>Omar Rafael Vega Huerta</t>
  </si>
  <si>
    <t>Roberto Martin Arguello Barriga</t>
  </si>
  <si>
    <t>Salvador Cacho Maldonado</t>
  </si>
  <si>
    <t>2023/11/10 4:13:52 p.Â m. GMT-6</t>
  </si>
  <si>
    <t>guillermo.perez.adm089@mich.conalep.edu.mx</t>
  </si>
  <si>
    <t>PLANTEL CONALEP 089, URUAPAN</t>
  </si>
  <si>
    <t>Lic. Marisol SÃ¡nchez Jorge</t>
  </si>
  <si>
    <t>Mtro. Israel MartÃ­n DÃ­az PatiÃ±o</t>
  </si>
  <si>
    <t>Mtro. Carlos Alfonso Soto Pineda</t>
  </si>
  <si>
    <t>Lic. JosÃ© Manuel DurÃ¡n Molina</t>
  </si>
  <si>
    <t>Mtro. Guillermo PÃ©rez Contreras</t>
  </si>
  <si>
    <t>L.C.P. Humberto MarÃ­n Mqadrigal</t>
  </si>
  <si>
    <t>Dr. Rogelio Baltazar Tavera</t>
  </si>
  <si>
    <t>Lic. Edith Candelaria Bran Trujillo</t>
  </si>
  <si>
    <t>2023/11/09 11:26:51 a.Â m. GMT-6</t>
  </si>
  <si>
    <t>maximiano.ayala.adm167@mich.conalep.edu.mx</t>
  </si>
  <si>
    <t>PLANTEL CONALEP 167, SAHUAYO</t>
  </si>
  <si>
    <t>Lic. Adriana Karina ChÃ¡vez HenÃ¡ndez</t>
  </si>
  <si>
    <t>Ing. RafaÃ©l Chia Zepedaq</t>
  </si>
  <si>
    <t>Dr. Mario Mendoza VAlle</t>
  </si>
  <si>
    <t>Lic. Yolanda MarÃ­n Mendoza</t>
  </si>
  <si>
    <t>Dr. Maximiano ayala Pulido</t>
  </si>
  <si>
    <t>Mtro. Julio Cesar Salazar Segovia</t>
  </si>
  <si>
    <t>Lic. Ricardo Morales Avalos</t>
  </si>
  <si>
    <t>Lic. Alyeryarth Abarca Vargas</t>
  </si>
  <si>
    <t>2023/11/13 7:29:46 a.Â m. GMT-6</t>
  </si>
  <si>
    <t>franciscojavier.escalera.adm180@mich.conalep.edu.mx</t>
  </si>
  <si>
    <t>PLANTEL CONALEP 180, LOS REYES</t>
  </si>
  <si>
    <t>CESAR MIGUEL MORA AVALOS</t>
  </si>
  <si>
    <t>MARIA DEL CARMEN MERCADO GAMIÃ‘O</t>
  </si>
  <si>
    <t>MOISES TOTO ROQUE</t>
  </si>
  <si>
    <t>RENE ALBERTO MEDINA NEVAREZ</t>
  </si>
  <si>
    <t>FRANCISCO JAVIER ESCALERA CAZAREZ</t>
  </si>
  <si>
    <t>IDANIA ALVAREZ EUSTAQUIO</t>
  </si>
  <si>
    <t>JUAN GABRIEL ALVAREZ ALVAREZ</t>
  </si>
  <si>
    <t>SARAI SACHEZ KANTUN</t>
  </si>
  <si>
    <t>2023/11/16 8:40:24 a.Â m. GMT-6</t>
  </si>
  <si>
    <t>jgarciab142@mich.conalep.edu.mx</t>
  </si>
  <si>
    <t>PLANTEL CONALEP 239, MORELIA II</t>
  </si>
  <si>
    <t>Norma Gabriela Cervantes Molina</t>
  </si>
  <si>
    <t>Edgar Vladimir VillicaÃ±a Molina</t>
  </si>
  <si>
    <t>Sandra Esmeralda Servin Acosta</t>
  </si>
  <si>
    <t>Servio Tulio Baeza Moreno</t>
  </si>
  <si>
    <t>Jhonatan Ramon Garcia Bucio</t>
  </si>
  <si>
    <t>Antonio Vargas Avila</t>
  </si>
  <si>
    <t>Jose Sacramento Cervantes Virrueta</t>
  </si>
  <si>
    <t>MÃ³nica Romero PatiÃ±o</t>
  </si>
  <si>
    <t>2023/11/10 2:46:02 p.Â m. GMT-6</t>
  </si>
  <si>
    <t>yurimoctezuma.santamaria.adm240@mich.conalep.edu.mx</t>
  </si>
  <si>
    <t>PLANTEL CONALEP 240, ZITACUARO</t>
  </si>
  <si>
    <t>Ing. Fernando TerÃ¡n Huerta</t>
  </si>
  <si>
    <t>Lic. Yuri Moctezuma SantamarÃ­a Granados</t>
  </si>
  <si>
    <t>Lic. JosÃ© Manuel Jimenez Reyes</t>
  </si>
  <si>
    <t>Lic. Delia Bautista GArcÃ­a</t>
  </si>
  <si>
    <t>Ing. Laura AguiÃ±aga GÃ³mez</t>
  </si>
  <si>
    <t>C.P. Francisco Javier  Ãlvarez de la  Fuente</t>
  </si>
  <si>
    <t>Ing. Abraham Santoyo Soto</t>
  </si>
  <si>
    <t>2023/11/10 5:16:18 p.Â m. GMT-6</t>
  </si>
  <si>
    <t>poa256chgo@gmail.com</t>
  </si>
  <si>
    <t>PLANTEL CONALEP 256, CIUDAD HIDALGO</t>
  </si>
  <si>
    <t>Norma SantillÃ¡n Miranda</t>
  </si>
  <si>
    <t>Gerardo Nava Orta</t>
  </si>
  <si>
    <t>Isidro Tarsicio Padilla SÃ¡nchez</t>
  </si>
  <si>
    <t>Juan Morales Figueroa</t>
  </si>
  <si>
    <t>Rafael Ayala Nava</t>
  </si>
  <si>
    <t>Ana Gabriela Camacho Ponce</t>
  </si>
  <si>
    <t>JuliÃ¡n Alvarado Quiroz</t>
  </si>
  <si>
    <t xml:space="preserve">Juan Francisco Aguilar Lopez </t>
  </si>
  <si>
    <t>Dirección General</t>
  </si>
  <si>
    <t>Inicio</t>
  </si>
  <si>
    <t>1er trimestre</t>
  </si>
  <si>
    <t>1er semestre</t>
  </si>
  <si>
    <t>3er trimestre</t>
  </si>
  <si>
    <t>2024/04/11 7:06:45 p.Â m. GMT-6</t>
  </si>
  <si>
    <t>Irving Ivan Morfin Reguera</t>
  </si>
  <si>
    <t>Arturo Mar Alvarado</t>
  </si>
  <si>
    <t>Alejandra Marina Gonzalez</t>
  </si>
  <si>
    <t>Baltazar Sierra Bustos</t>
  </si>
  <si>
    <t>Alejandro Cortes Velazquez</t>
  </si>
  <si>
    <t>Delfina GamiÃ±o Calvillo</t>
  </si>
  <si>
    <t>Graciela Prado del Val</t>
  </si>
  <si>
    <t>Itza Nieves Lombera</t>
  </si>
  <si>
    <t>2024/04/12 7:56:45 p.Â m. GMT-6</t>
  </si>
  <si>
    <t>salvador.martinez.adm@mich.conalep.edu.mx</t>
  </si>
  <si>
    <t>CLAUDIA ROCIO SALCEDO HERNANDEZ</t>
  </si>
  <si>
    <t>SALVADOR MARTINEZ TOLEDO</t>
  </si>
  <si>
    <t>2024/04/11 2:48:00 p.Â m. GMT-6</t>
  </si>
  <si>
    <t>2024/04/11 2:44:58 p.Â m. GMT-6</t>
  </si>
  <si>
    <t>GUILLERO ANTONIO ARREGUIN CEJA</t>
  </si>
  <si>
    <t>MARIANA IVETTE CORNEJO MENDOZA</t>
  </si>
  <si>
    <t>2024/04/11 8:34:49 a.Â m. GMT-6</t>
  </si>
  <si>
    <t>marcoantonio.guzman.adm086@mich.conalep.edu.mx</t>
  </si>
  <si>
    <t>LIC RENE SOSA PULIDO</t>
  </si>
  <si>
    <t>LIC. ROBERTO GOCHI AYALA</t>
  </si>
  <si>
    <t>ING. ESTEBAN SOTELO HERNANDEZ</t>
  </si>
  <si>
    <t>LIC. KARINA AMBRIZ PIMENTEL</t>
  </si>
  <si>
    <t>MTRO. MARCO A. GUZMAN PONCE DE LEON</t>
  </si>
  <si>
    <t>CP MA DE LOS ANGELES RAMOS GUZMAN</t>
  </si>
  <si>
    <t>TEC. SANDRA ESPINOZA RODRIGUEZ</t>
  </si>
  <si>
    <t>LIC. JUAN ALBERTO NAVARRETE</t>
  </si>
  <si>
    <t>2024/04/12 12:51:04 p.Â m. GMT-6</t>
  </si>
  <si>
    <t>Ricardo Naranjo AndrÃ¡de</t>
  </si>
  <si>
    <t>Salvador HernÃ¡ndez ramÃ­rez</t>
  </si>
  <si>
    <t>JosÃ© Ãngel LÃ³pez MartÃ­nez</t>
  </si>
  <si>
    <t>Carla Zambrano Zalazar</t>
  </si>
  <si>
    <t>2024/04/11 7:38:05 a.Â m. GMT-6</t>
  </si>
  <si>
    <t>Robertop BriseÃ±o Hurtado</t>
  </si>
  <si>
    <t>Ma. Magddalena Mendez Cachu</t>
  </si>
  <si>
    <t>Sara Toribio Andrade</t>
  </si>
  <si>
    <t>2024/04/11 9:37:08 a.Â m. GMT-6</t>
  </si>
  <si>
    <t>gperez@mich.conalep.edu.mx</t>
  </si>
  <si>
    <t>LIC. MARISOL SANCHEZ JORGE</t>
  </si>
  <si>
    <t>MTRO. ISRAEL MARTIN DIAZ PATIÃ‘O</t>
  </si>
  <si>
    <t>MTRO. CARLOS ALFONSO SOTO PINEDA</t>
  </si>
  <si>
    <t>LIC. JOSE MANUEL DURAN MOLINA</t>
  </si>
  <si>
    <t>MTRO. GUILLERMO PÃ‰REZ CONTRERAS</t>
  </si>
  <si>
    <t>LIC.  HUMBERTO MARIN MADRIGAL</t>
  </si>
  <si>
    <t>DR. ROGELIO BALTAZAR TAVERA</t>
  </si>
  <si>
    <t>LIC. EDITH CANDELARIA BRAN TRUJILLO</t>
  </si>
  <si>
    <t>2024/04/11 8:21:51 p.Â m. GMT-6</t>
  </si>
  <si>
    <t>MTRO. JULIO CESAR SALAZAR SEGOVIA</t>
  </si>
  <si>
    <t>ING. RAFAEL CHIA ZEPEDA</t>
  </si>
  <si>
    <t>DR. MARIO MENDOZA VALLE</t>
  </si>
  <si>
    <t>LIC. YOLANDA MARIN MENDOZA</t>
  </si>
  <si>
    <t>DR. MAXIMIANO AYALA PULIDO</t>
  </si>
  <si>
    <t>LIC. RICARDO MORALES AVALOS</t>
  </si>
  <si>
    <t>LIC. ALYERYARTH ABARCA VARGAS</t>
  </si>
  <si>
    <t>2024/04/10 12:26:00 p.Â m. GMT-6</t>
  </si>
  <si>
    <t>CESAR MIGUELMORA AVALOS</t>
  </si>
  <si>
    <t>MARA DEL CARMEN MERCADO GAMIÃ‘O</t>
  </si>
  <si>
    <t>ENC. IDANIA ALVAREZ EUSTAQUIO</t>
  </si>
  <si>
    <t>ENC. JUAN GABRIEL ALVAREZ ALVAREZ</t>
  </si>
  <si>
    <t>SARAI SANCHEZ KANTUN</t>
  </si>
  <si>
    <t>2024/04/12 6:11:40 p.Â m. GMT-6</t>
  </si>
  <si>
    <t>Edgar Vladimi VillicaÃ±a</t>
  </si>
  <si>
    <t>Antonio Nambo Garcia</t>
  </si>
  <si>
    <t>Jose Cervantes Virrueta</t>
  </si>
  <si>
    <t>Monica Romero PatiÃ±o</t>
  </si>
  <si>
    <t>2024/04/12 10:43:23 a.Â m. GMT-6</t>
  </si>
  <si>
    <t>manuel.jimenez.adm240@mich.conalep.edu.mx</t>
  </si>
  <si>
    <t>ING. FERNANDO TERÃN HUERTA</t>
  </si>
  <si>
    <t>LIC. YURI MOCTEZUMA SANTAMARÃA GRANADOS</t>
  </si>
  <si>
    <t>LIC. JOSÃ‰ MANUEL JIMÃ‰NEZ REYES</t>
  </si>
  <si>
    <t>LIC. DELIA BAUTISTA GARCÃA</t>
  </si>
  <si>
    <t>ING. LAURA AGUIÃ‘AGA GÃ“MEZ</t>
  </si>
  <si>
    <t>C.P. FRANCISCO JAVIER ALVAREZ DE LA FUENTE</t>
  </si>
  <si>
    <t>ENCARGADO ING. ABRAHAM SANTOYO SOTO</t>
  </si>
  <si>
    <t>LIC. ATZIRI NATYELI GARCÃA VILLANUEVA</t>
  </si>
  <si>
    <t>2024/04/11 9:11:13 a.Â m. GMT-6</t>
  </si>
  <si>
    <t xml:space="preserve">Lic. Norma SantillÃ¡n Moranda </t>
  </si>
  <si>
    <t xml:space="preserve">Ing. Gerardo Nava Orta </t>
  </si>
  <si>
    <t xml:space="preserve">Mtro. Isidro Tarsicio Padilla Sanchez </t>
  </si>
  <si>
    <t>Lic. Jose Luis Garcia Perez</t>
  </si>
  <si>
    <t xml:space="preserve">Ing. Rafael Ayala Nava </t>
  </si>
  <si>
    <t xml:space="preserve">C.P. Ana Gabriela Camacho Ponce </t>
  </si>
  <si>
    <t xml:space="preserve">JULIAN ALVARADO QUIROZ </t>
  </si>
  <si>
    <t>JUAN FRANCISCO AGUILAR LOPEZ</t>
  </si>
  <si>
    <t>Osvaldo Ruiz Ramírez</t>
  </si>
  <si>
    <t>Ing. Mariana Citlali Guzmán</t>
  </si>
  <si>
    <t>Ing. Ines Barrios Díaz</t>
  </si>
  <si>
    <t>Dra. Arisbe Quiroz Meza</t>
  </si>
  <si>
    <t>Jorge Bejar Martínez</t>
  </si>
  <si>
    <t>Dirección de correo electrónico</t>
  </si>
  <si>
    <t>Jefe de Formación Técnica</t>
  </si>
  <si>
    <t>Jefe de Promoción y Vinculación</t>
  </si>
  <si>
    <t>Jefe de Sistemas de Información</t>
  </si>
  <si>
    <t>Jefe de Capacitación</t>
  </si>
  <si>
    <t>Encargado del Departamento de Psicopedagogía</t>
  </si>
  <si>
    <t>Reunión de Analisis del aprovechamiento académico</t>
  </si>
  <si>
    <t>Justificación</t>
  </si>
  <si>
    <t>Actividad cultural o deportiva</t>
  </si>
  <si>
    <t>A-Número de certificados de competencia gestionados en el período 2024 (primer semestre)</t>
  </si>
  <si>
    <t>A-Número de personas evaluadas con fines de certificación en el período 2024 (enero junio)</t>
  </si>
  <si>
    <t>A-Número de personas capacitadas en el periodo 2024 abril junio</t>
  </si>
  <si>
    <t>A-Ingresos obtenidos por la prestación de servicios de enseñanza de capacitación en el periodo 2024</t>
  </si>
  <si>
    <t>Firma de convenio-empresa y contrato de aprendizaje</t>
  </si>
  <si>
    <t>Cursos de Capacitación y actualización Docente</t>
  </si>
  <si>
    <t>Realizar Estudio de Factibilidad</t>
  </si>
  <si>
    <t>Intercambio de alumnos para capacitación o realización de prácticas</t>
  </si>
  <si>
    <t>A-Alumnos becados en el plantel en el período 2023-2024 II</t>
  </si>
  <si>
    <t>B-Número de computadoras en uso y disponibles para fines académicos en el período 2024</t>
  </si>
  <si>
    <t>Ing. Alejandra Marina González</t>
  </si>
  <si>
    <t>Guadalupe Janeth Cruz Briceño</t>
  </si>
  <si>
    <t>Graciela Prado Del Val</t>
  </si>
  <si>
    <t>Platicas de hábitos de estudio, orientación individual, platicas de plan de vida, talleres de comunicación efectiva</t>
  </si>
  <si>
    <t>Necesidades del Sector Productivo</t>
  </si>
  <si>
    <t>Por pago de acuerdo a la normativa de la empresa</t>
  </si>
  <si>
    <t>se tuvo la participación de 15 docentes; el resto, participó en los cursos del programa de formación, capacitación y actualización docente</t>
  </si>
  <si>
    <t>Se le dio mantenimiento a todos los equipos de los laboratorios de computo</t>
  </si>
  <si>
    <t>ALEJANDRA ESPINOZA ESPINOZA</t>
  </si>
  <si>
    <t>reunion por mes</t>
  </si>
  <si>
    <t>No es periodo de asesorías</t>
  </si>
  <si>
    <t>Durante este trimestre hubo bastantes eventos Deportivos debido al "Encuentro Deportivo Inter-Conalep " y El deportivo interprepas COEDEMS. Durante este periodo no hubo platicas para el Abandono Escolar, hubo platicas para alumnos pero para otros fines.</t>
  </si>
  <si>
    <t>DE las 15 visitas a Secundarias, 4 de ellas fueron visitas Guiadas a nuestro Plantel.</t>
  </si>
  <si>
    <t>En este trimestre, aun no se elaboran ni Certificados ni Títulos.</t>
  </si>
  <si>
    <t>Para Primer Semestre, en este trimestre no aplica.</t>
  </si>
  <si>
    <t xml:space="preserve">A esta fecha de corte, aun no se ha terminado el proceso de Certificación. 600 corresponden al Certificaciones en Inhles, y 26 a Certificaciones en CONOCER para Personal Administrativo y Docente.
</t>
  </si>
  <si>
    <t>Del curso que se oferto en este periodo, 5 personas fueron capacitadas.</t>
  </si>
  <si>
    <t>Durante este trimestre se logro concertar solo 1 curso alguno de capacitación.</t>
  </si>
  <si>
    <t>Se capacito a todos los alumnos de sexto semestre.</t>
  </si>
  <si>
    <t>Es estimulo al desempeño docente se realiza en junio, considerando este recurso económico para revalorizar y estimular el desarrollo de los profesores. Los Cursos Intersemestrales en en el primer y tercer trimestres.</t>
  </si>
  <si>
    <t>Actualmente no tenemos en puerta nuevas carreras para los Estudios de Factibilidad. y las jornadas de planeacion docente se realizan en agosto.</t>
  </si>
  <si>
    <t>A todos los alumnos se les apoya para encontrar un espacio de practicas.</t>
  </si>
  <si>
    <t>El seguimiento a la actividad de becas lo marca el area correspondiente de gobierno federal y deciden cuando se efectuan</t>
  </si>
  <si>
    <t>Se tiene contacto con egresados que nos encontramos en empresas y se les invita a eventos para su apoyo. Además, se tiene el contacto con varios egresados para el apoyo a eventos que realizan las academias.</t>
  </si>
  <si>
    <t>Este trimestre incrementamos nuestras computadora, en base a una entrega de nuestra Dirección General.</t>
  </si>
  <si>
    <t>MA CARMEN LEAL DE LA LUZ</t>
  </si>
  <si>
    <t>Mantenimiento: Pintura, trastejado y mantenimiento baños. Aspirantes examinados: 371</t>
  </si>
  <si>
    <t>Equipo de Dirección General</t>
  </si>
  <si>
    <t>MA NASARIA POLVOS MANCILLA</t>
  </si>
  <si>
    <t>Entregamos el 2do corte de calificaciones</t>
  </si>
  <si>
    <t>No aplica asesorias y prueba planea para este trimestre</t>
  </si>
  <si>
    <t>La reunión para detectar casos criticos de reprobación</t>
  </si>
  <si>
    <t>Con los Jefes de grupo fue para detectar casos criticos de reprobación</t>
  </si>
  <si>
    <t>Se supero lo de otros años en cuanto a metas de entrega de fichas y examinados, los mantenimientos fueron tomas de agua, pintura, climas de laboratorio, subestacion electrica, luminarias, cambios de aulas, instalacion de pantallas, cambios de centros de cargos, bomba de baños, lavado de tinacos, entre otros</t>
  </si>
  <si>
    <t>Certificados y titulos hasta el 8 de julio.</t>
  </si>
  <si>
    <t>COSFAC DE FORMA PERMANENTE Y UNO PRESENCIAL EN PLANTEL</t>
  </si>
  <si>
    <t>No hubo recurso economico</t>
  </si>
  <si>
    <t>Fue asignación del Gobierno Federal</t>
  </si>
  <si>
    <t>Los egresados se reportan en el siguiente trimestre</t>
  </si>
  <si>
    <t>Hubo fallas electricas por motivo de los daños en pastillas, distribucion de cargas, lo que ha provocado reinicios en las computadoras durante todo el trimestre.</t>
  </si>
  <si>
    <t>Lic. Rene Sosa Pulido</t>
  </si>
  <si>
    <t>CP Roberto Gochi Ayala</t>
  </si>
  <si>
    <t>Ing Esteban Sotelo Hernandez</t>
  </si>
  <si>
    <t>Lic. Karina Ambriz Pimentel</t>
  </si>
  <si>
    <t>Mtro. Marco A. Guzman P. de L.</t>
  </si>
  <si>
    <t>CP Ma de los Angeles Ramos Guzman</t>
  </si>
  <si>
    <t>Tec. Sandra Espinoza Rodriguez</t>
  </si>
  <si>
    <t>Lic. Juan Alberto Navarrete</t>
  </si>
  <si>
    <t>Se realizó al menos una reunión con padres de familia en periodo y al menos 2 reuniones con padres de familia de cada grupo</t>
  </si>
  <si>
    <t>Durante el periodo no se realizaron posesorias complementarias, se realizan continuamente reuniones directivas</t>
  </si>
  <si>
    <t>Se realizan 115 tutoría individuales y 23 grupales</t>
  </si>
  <si>
    <t>Se realizaron al menos 2 reuniones con jefes de grupo para detección del riesgo de abandono y durante el semestre se realizaron diversas actividades deportivas y culturales</t>
  </si>
  <si>
    <t>Se realizaron visitas a las principales secundarias de la region</t>
  </si>
  <si>
    <t>Se realizó el seguimiento a los 196 alumnos para que concluyeran servicio y social y prácticas profesionales, para poder llevar a cabo su proceso de certificación y titulación</t>
  </si>
  <si>
    <t>Se lleva un seguimiento continuo para cumplir con los procesos de certificacion</t>
  </si>
  <si>
    <t>Se realiza un seguimiento continuo para el proceso de evaluaciones</t>
  </si>
  <si>
    <t>Se continua ofertando los cursos de capacitación de manera interna y externa</t>
  </si>
  <si>
    <t>Se realizaron 3 curso de capacitación y 1 curso de capacitación social sin costo.</t>
  </si>
  <si>
    <t>Actualmente 4 alumnos se encuentran activos en el modelo dual desde el semestre pasado</t>
  </si>
  <si>
    <t>Se realizo el curso intersemestral de introducción a la IA en el mes de Enero</t>
  </si>
  <si>
    <t>Se realizó la evaluacion al desempeño docente con la aplicación de los 4 instrumentos, autoevaluación, integración al conalep. estudiantil y observación de sesión</t>
  </si>
  <si>
    <t>Se está apoyando a 30 alumnos que realizan sus practicas profesionales</t>
  </si>
  <si>
    <t>Se realizó contacto con 15 egresados de la bolsa de trabajo para inserción laboral</t>
  </si>
  <si>
    <t>Se adquirieron 15 equipos de computo con recursos propios</t>
  </si>
  <si>
    <t>BEATRIZ CITLALLY SOLORIO MENDEZ</t>
  </si>
  <si>
    <t>LUZ MIREYA BANDA BAÑUELOS</t>
  </si>
  <si>
    <t>RICARDO NARANJO ANDRADE</t>
  </si>
  <si>
    <t>SALVADOR HERNÁNDEZ RAMÍREZ</t>
  </si>
  <si>
    <t>JOSE RUBEN VENTURA SANDOVAL</t>
  </si>
  <si>
    <t>LEONARDO HERNANDEZ LÓPEZ</t>
  </si>
  <si>
    <t>JOSÉ ANGEL LÓPEZ MARTÍNEZ</t>
  </si>
  <si>
    <t>CARLA ZAMBRANO SALAZAR</t>
  </si>
  <si>
    <t>Durante estas reuniones , se acordó llamar vía telefónica a padres de familia o tutores de los alumnos de bajo nivel académico y realizar un trabajo especial con los alumnos con riesgo</t>
  </si>
  <si>
    <t>La prueba planea se ha suspendido indefinidamente.</t>
  </si>
  <si>
    <t>todas estas actividades se reportan durante el primer trimestre, razón por la cual el actual en este trimestre abril-mayo-junio no se reportan actividades.</t>
  </si>
  <si>
    <t>El curso intersemestral se realiza en el tercer trimestre por lo que en actual periodo no se reportan cursos intersemestrales</t>
  </si>
  <si>
    <t>La evaluación al desempeño docente se realiza con 4 instrumentos.
La jornada de planeación se lleva a cabo en el tercer trimestre.</t>
  </si>
  <si>
    <t>Roberto Briseño Hurtado</t>
  </si>
  <si>
    <t>Ma. Magdalenan Mendez Cachu</t>
  </si>
  <si>
    <t>Se cumplio lo Acordado</t>
  </si>
  <si>
    <t>No se aplica la prueba planea, desde hace tiempo</t>
  </si>
  <si>
    <t>Se cumplio lo programado</t>
  </si>
  <si>
    <t>Cambios de residencia en el proceso</t>
  </si>
  <si>
    <t>Certificacion y titulacion en el siguiente periodo</t>
  </si>
  <si>
    <t>DUA, Pensamiento Matematico</t>
  </si>
  <si>
    <t>MTRO. ISRAEL MARTÍN DIAZ PATIÑO</t>
  </si>
  <si>
    <t>MTRO. GUILLERMO PÉREZ CONTRERAS</t>
  </si>
  <si>
    <t>L.C.P. HUMBERTO MARIN MADRIGAL</t>
  </si>
  <si>
    <t>LIC. EDITH BRAN TRIJULLO</t>
  </si>
  <si>
    <t>EL 100 % de los alumnos de 6 Se le dio seguimiento de PP con excepción de enfermería, ellos se les da seguimiento cuando Egresan
, el 100 % de los alumnos de 4 también 147 Sextos</t>
  </si>
  <si>
    <t>rafael.chia.adm167@mich.conalep.edu.mx</t>
  </si>
  <si>
    <t>Julio César Salazar Segovia</t>
  </si>
  <si>
    <t>Rafael Chia Zepeda</t>
  </si>
  <si>
    <t>Mario Mendoza Valle</t>
  </si>
  <si>
    <t>Yolanda Marin Mendoza</t>
  </si>
  <si>
    <t>Maximiano Ayala Pulido</t>
  </si>
  <si>
    <t>Julio Cesar Salazar Segovia</t>
  </si>
  <si>
    <t>Ricardo Morales Avalos</t>
  </si>
  <si>
    <t>Alyeryarth Abarca Vargas</t>
  </si>
  <si>
    <t>Sin justificación para el periodo que informa</t>
  </si>
  <si>
    <t>Sin justificación para el periodo que informa.</t>
  </si>
  <si>
    <t>se capturó 1, pero no hay reunión d e tutores para dar seguimiento al aprovechamiento académico</t>
  </si>
  <si>
    <t>Se llevó a cabo la campaña de promoción para difundir la oferta educativa y se visitó la radio y tv local para difusión de la oferta educativa y fechas de examen.</t>
  </si>
  <si>
    <t>Se reportan estos números por parte de la jefatura de servicios escolares.</t>
  </si>
  <si>
    <t>Se han certificado 175 alumnos en Ingles con la aplicación Neo Study en este periodo.</t>
  </si>
  <si>
    <t>Se han realizado aproximadamente 12 reuniones para dar seguimiento al proceso de evaluaciones.</t>
  </si>
  <si>
    <t>Se ha realizado promociones en redes sociales, así como reuniones con empresarios de la región a la fecha no se han concretado la realización de cursos.</t>
  </si>
  <si>
    <t>Se ha promovido la realización de cursos pero aun no se han concretado.</t>
  </si>
  <si>
    <t>se conservan en este en los dos trimestres de los mismos convenios firmados para modelo dual.</t>
  </si>
  <si>
    <t>Sin justificación ni datos sobre los curos intersemestrales impartidos.</t>
  </si>
  <si>
    <t>Sin Justificación para el periodo que informa.</t>
  </si>
  <si>
    <t>Se ha contactado con alumnos de enfermería para traslado y acuerdos de liberación de Servicio Social</t>
  </si>
  <si>
    <t>Se recibieron 15 equipos de cómputo por parte de la dirección general</t>
  </si>
  <si>
    <t>MARIA DEL CARMEN MERCADO GAMIÑO</t>
  </si>
  <si>
    <t>MIRIAN OCHOA</t>
  </si>
  <si>
    <t>se tenian 144 aspirantes para examen de adminsion y solo se presentaron 133</t>
  </si>
  <si>
    <t>Se promovio un curso en la radiofusora regional.</t>
  </si>
  <si>
    <t>Hubo un segundo curso sin captación de ingresos.</t>
  </si>
  <si>
    <t>Había veda electoral</t>
  </si>
  <si>
    <t>Mantenimiento preventivo y correctivos</t>
  </si>
  <si>
    <t>NORMA GABRIELA CERVANTES MOLINA</t>
  </si>
  <si>
    <t>EDGAR VLADIMIR VILLICAÑANA MOLINA</t>
  </si>
  <si>
    <t>ANTONIO NAMBO GARCIA</t>
  </si>
  <si>
    <t>SANDRA ESMERALDA SERVIN ACOSTA</t>
  </si>
  <si>
    <t>JHONATAN RAMON GARCIA BUCIO</t>
  </si>
  <si>
    <t>ANTONIO VARGAS AVILA</t>
  </si>
  <si>
    <t>JOSE SACRAMANETO CERVANTES VIRRUETA</t>
  </si>
  <si>
    <t>MONICA ROMERO PATIÑO</t>
  </si>
  <si>
    <t>ING. FERNANDO TERÁN HUERTA</t>
  </si>
  <si>
    <t>LIC. YURIMOCTEZUMA SANTAMARÍA GRANADOS</t>
  </si>
  <si>
    <t>LIC. JOSÉ MANUEL JIMÉNEZ REYES</t>
  </si>
  <si>
    <t>LIC. DELIA BAUTISTA GARCÍA</t>
  </si>
  <si>
    <t>ING. LAURA AGUIÑAGA GÓMEZ</t>
  </si>
  <si>
    <t>C.P. FRANCISCO ÁLVAREZ DE LA FUENTE</t>
  </si>
  <si>
    <t>ENC. ING. ABRAHAM SANTOYO SOTO</t>
  </si>
  <si>
    <t>LIC. ATZIRI NATYELI GARCÍA VILLANUEVA</t>
  </si>
  <si>
    <t>realizada por docente</t>
  </si>
  <si>
    <t>PLANEA no aplica</t>
  </si>
  <si>
    <t>ENCUESTA SOLO INFO Y EMEC</t>
  </si>
  <si>
    <t>se realizo la platica general</t>
  </si>
  <si>
    <t>se localiza a los que faltaron</t>
  </si>
  <si>
    <t>aún no concluye el semestre</t>
  </si>
  <si>
    <t>Falta Integracion de triadas</t>
  </si>
  <si>
    <t>Se Actualizaran los cursos de Capac.</t>
  </si>
  <si>
    <t>se inicia en el segundo semestre anual reuniones</t>
  </si>
  <si>
    <t>doce alumnos para educación DUAL</t>
  </si>
  <si>
    <t>Lic. Norma Santillán Miranda</t>
  </si>
  <si>
    <t>Ing. Gerardo Nava Orta</t>
  </si>
  <si>
    <t>Mtro. Isidro Tarsicio Padilla Sanchez</t>
  </si>
  <si>
    <t>Lic. José Luis García Pérez</t>
  </si>
  <si>
    <t>Ing. Rafael Ayala Nava</t>
  </si>
  <si>
    <t>Ana Laura García Luna</t>
  </si>
  <si>
    <t>JULIAN ALVARADO QUIROZ</t>
  </si>
  <si>
    <t>JUAN FRACISCO AGUILAR LOPEZ</t>
  </si>
  <si>
    <t>Se realizaron las reuniones de índice de aprovechamiento escolar calendarizadas con docentes y por academia</t>
  </si>
  <si>
    <t>Se aplicaron las asesorías conforme al calendario con los alumnos de sexto, cuarto y segundo semestre en los periodos establecidos</t>
  </si>
  <si>
    <t>Los docentes realizan las tutorías en las horas marcadas en su horario y establecen los objetivos de trabajo.</t>
  </si>
  <si>
    <t>Programa de desarrollo del estudiante, Desarrollo Personal y Social, Control de impulsos, Prevención de la violencia, Derechos Humanos, Diversidad e Inclusión.</t>
  </si>
  <si>
    <t>Programa de desarrollo del estudiante.</t>
  </si>
  <si>
    <t>Se informo a los estudiantes los requisitos de titulación en la realización de sus practicas profesionales</t>
  </si>
  <si>
    <t>Se realizaron tres reuniones de seguimiento para el proceso de certificación.</t>
  </si>
  <si>
    <t>Se evaluaron con fines de certificacion en ingles 61 alumnos</t>
  </si>
  <si>
    <t>Se realizaron dos reuniones para promocionar el catalogo de cursos Conalep Cd Hidalgo con GeoMich.</t>
  </si>
  <si>
    <t>Se realizo un curso con alcance para 15 personas.</t>
  </si>
  <si>
    <t>Se realizaron reunión de trabajo con los compañero involucrados brindando la información relacionada con el modelo mexicano de formación dual aplicado a nuestro subsistema Conalep</t>
  </si>
  <si>
    <t>Se ofertaron cursos por la institución de la COSFAC así como de diversas instituciones basadas en las áreas de las especialidades de las carreras que se ofertan en el plantel</t>
  </si>
  <si>
    <t>Se llevo acabo la jornada de planeación al inicio de semestre, analizando los temas que son de vital importancia para el seguimiento institucional.</t>
  </si>
  <si>
    <t>prácticas profesionales se realiza en el quinto semestre, corresponde al tercer trimestre de este año.</t>
  </si>
  <si>
    <t>Programa de desarrollo del estudiante, Desarrollo Personal y Social.</t>
  </si>
  <si>
    <t>Esta programada una reunión con egresados para el próximo mes de Agosto</t>
  </si>
  <si>
    <t>SE LE DIO MANTENIMIENTO A LAS COMPUTADORAS DE LOS 2 LABORATORIOS DE INFORMÁTICA ASI COMO OFICINAS ADMINISTRATIVAS Y ESPACIO DOCENTE</t>
  </si>
  <si>
    <t>PuntuaciÃ³n total</t>
  </si>
  <si>
    <t>A-NÃºmero de personas capacitadas en el periodo 2024 (3er trimestre)</t>
  </si>
  <si>
    <t>A-Ingresos obtenidos por la prestaciÃ³n de servicios de enseÃ±anza de capacitaciÃ³n en el periodo 2024 (3er trimestre)</t>
  </si>
  <si>
    <t>2024/10/10 1:02:26 p.Â m. GMT-6</t>
  </si>
  <si>
    <t>0.00 / 0</t>
  </si>
  <si>
    <t>ROBERTO BRISEÃ‘O HURTADO</t>
  </si>
  <si>
    <t>MA. MAGDALENA MENDEZ CACHU</t>
  </si>
  <si>
    <t>MARIA GUADALUPE CARRASCO ELIZALDE</t>
  </si>
  <si>
    <t>SARA TORIBIO ANDRADE</t>
  </si>
  <si>
    <t>JORGE EFRAIN CHAVEZ BLANCARTE</t>
  </si>
  <si>
    <t>ROBERTO MARTIN ARGUELLO BARRIGA</t>
  </si>
  <si>
    <t>SALVADOR CACHO MALDONADO</t>
  </si>
  <si>
    <t>ESPINOZA JIMENEZ</t>
  </si>
  <si>
    <t>2024/10/11 7:59:55 a.Â m. GMT-6</t>
  </si>
  <si>
    <t>RENE SOSA PULIDO</t>
  </si>
  <si>
    <t>ROBERTO CARLOS GOCHI AYALA</t>
  </si>
  <si>
    <t>ESTEBAN SOTELO HERNANDEZ</t>
  </si>
  <si>
    <t>KARINA AMBRIZ PIMENTEL</t>
  </si>
  <si>
    <t>MARCO ANTONIO GUZMAN PONCE DE LEON</t>
  </si>
  <si>
    <t>MA DE LOS ANGELES RAMOS GUZMAN</t>
  </si>
  <si>
    <t>SANDRA ESPINOZA RODRIGUEZ</t>
  </si>
  <si>
    <t>JUAN ALBERTO NAVARRETE MUÃ‘OZ</t>
  </si>
  <si>
    <t>2024/10/11 9:01:52 a.Â m. GMT-6</t>
  </si>
  <si>
    <t>LIC. ADRIANA KARINA CHAVEZ HERNANDEZ</t>
  </si>
  <si>
    <t>2024/10/11 10:00:26 a.Â m. GMT-6</t>
  </si>
  <si>
    <t>Lic. Humberto MarÃ­n Madrigal</t>
  </si>
  <si>
    <t>Lic. Edith CandelarÃ­a Bran Trujillo</t>
  </si>
  <si>
    <t>2024/10/11 1:09:31 p.Â m. GMT-6</t>
  </si>
  <si>
    <t>2024/10/14 11:29:48 a.Â m. GMT-6</t>
  </si>
  <si>
    <t>EVELYN ALEXIA FLORES CERDA</t>
  </si>
  <si>
    <t>2024/10/14 1:03:23 p.Â m. GMT-6</t>
  </si>
  <si>
    <t>LUISA JULIANNA GUADALUPE VILLEGAS MARTINEZ</t>
  </si>
  <si>
    <t>2024/10/14 2:50:35 p.Â m. GMT-6</t>
  </si>
  <si>
    <t>JORGE ALVARADO AYALA</t>
  </si>
  <si>
    <t>LUZ MIREYA BANDA BAÃ‘UELOS</t>
  </si>
  <si>
    <t>SALVADOR HERNANDEZ RAMIREZ</t>
  </si>
  <si>
    <t>LEONARDO HERNANDEZ LOPEZ</t>
  </si>
  <si>
    <t>JOSE ANGEL LOPEZ MARTINEZ</t>
  </si>
  <si>
    <t>2024/10/15 10:18:10 a.Â m. GMT-6</t>
  </si>
  <si>
    <t>laura.aguinaga.adm240@mich.conalep.edu.mx</t>
  </si>
  <si>
    <t>DRA. YUNUÃ‰N CATALINA REYES ARCHUNDIA</t>
  </si>
  <si>
    <t>ENCA. ING. ABRAHAM SANTOYO SOTO</t>
  </si>
  <si>
    <t>2024/10/15 11:03:20 a.Â m. GMT-6</t>
  </si>
  <si>
    <t>RAFAEL.AYALA@MICH.CONALEP.EDU.MX</t>
  </si>
  <si>
    <t>GERARDO NAVA ORTA</t>
  </si>
  <si>
    <t>ISIDRO TARSICIO PADILLA SANCHEZ</t>
  </si>
  <si>
    <t>JOSE LUIS GARCIA PEREZ</t>
  </si>
  <si>
    <t>RAFAEL AYALA NAVA</t>
  </si>
  <si>
    <t>ANA LAURA GARCIA LUNA</t>
  </si>
  <si>
    <t>2024/10/15 5:16:51 p.Â m. GMT-6</t>
  </si>
  <si>
    <t>gcruzb14@mich.conalep.edu.mx</t>
  </si>
  <si>
    <t>Irving IvÃ¡n MorfÃ­n Reguera</t>
  </si>
  <si>
    <t>Alejandra Marina GonzÃ¡lez</t>
  </si>
  <si>
    <t>GUADALUPE JANETH CRUZ BRICEÃ‘O</t>
  </si>
  <si>
    <t xml:space="preserve">ItzÃ¡ Nieves Lombera </t>
  </si>
  <si>
    <t>2024/11/06 10:33:51 a.Â m. GMT-6</t>
  </si>
  <si>
    <t>mariana.citlali@mich.conalep.edu.mx</t>
  </si>
  <si>
    <t>EDGAR VLADIMIR VILLICAÃ‘A MOLINA</t>
  </si>
  <si>
    <t>JHONATAN RAMON GACRIA BUCIO</t>
  </si>
  <si>
    <t>JOSE SACRAMENTO CERVANTES VIRRUETA</t>
  </si>
  <si>
    <t>MONICA ROMERO PATIÃ‘O</t>
  </si>
  <si>
    <t>2024/11/06 11:01:50 a.Â m. GMT-6</t>
  </si>
  <si>
    <t xml:space="preserve">CESAR MIGUEL MORA </t>
  </si>
  <si>
    <t>MIRIAM OCHOA MANZO</t>
  </si>
  <si>
    <t>ENCARGADO JUAN GABRIEL ALVAREZ ALVAREZ</t>
  </si>
  <si>
    <t>Lic. Erika Judith Estrada García</t>
  </si>
  <si>
    <t xml:space="preserve">A-Número de certificados de competencia gestionados en el período 2024 </t>
  </si>
  <si>
    <t>evaluados</t>
  </si>
  <si>
    <t>eficacia de titulacion</t>
  </si>
  <si>
    <t>egresados</t>
  </si>
  <si>
    <t>becados</t>
  </si>
  <si>
    <t>CAPACITACION</t>
  </si>
  <si>
    <t>INGESOS</t>
  </si>
  <si>
    <t xml:space="preserve">Tasa neta de Escolarización de Educación Media Superior </t>
  </si>
  <si>
    <t xml:space="preserve">B-Número de estudiantes de 15 a 17 años de edad matriculados </t>
  </si>
  <si>
    <t>Porcentaje de Absorción</t>
  </si>
  <si>
    <t>Tasa de variación de la Evaluación en Competencias Laborales.</t>
  </si>
  <si>
    <t>ALCANZADO
VS
PROGRAMADO</t>
  </si>
  <si>
    <t>INDICADORES DE RESULTADOS  DEL 1 DE ENERO AL 31 DE DICIEMBRE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</si>
</sst>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8" formatCode="&quot;$&quot;#,##0.00;[Red]\-&quot;$&quot;#,##0.00"/>
    <numFmt numFmtId="44" formatCode="_-&quot;$&quot;* #,##0.00_-;\-&quot;$&quot;* #,##0.00_-;_-&quot;$&quot;* &quot;-&quot;??_-;_-@_-"/>
    <numFmt numFmtId="164" formatCode="&quot;$&quot;#,##0.00"/>
  </numFmts>
  <fonts count="26" x14ac:knownFonts="1">
    <font>
      <sz val="11"/>
      <color theme="1"/>
      <name val="Calibri"/>
      <family val="2"/>
      <scheme val="minor"/>
    </font>
    <font>
      <sz val="11"/>
      <color theme="1"/>
      <name val="Calibri"/>
      <family val="2"/>
      <scheme val="minor"/>
    </font>
    <font>
      <sz val="11"/>
      <color rgb="FF000000"/>
      <name val="Calibri"/>
      <family val="2"/>
    </font>
    <font>
      <sz val="11"/>
      <color theme="1"/>
      <name val="Calibri"/>
      <family val="2"/>
    </font>
    <font>
      <b/>
      <sz val="11"/>
      <color theme="1"/>
      <name val="Calibri"/>
      <family val="2"/>
    </font>
    <font>
      <b/>
      <sz val="14"/>
      <color theme="0"/>
      <name val="Calibri"/>
      <family val="2"/>
    </font>
    <font>
      <b/>
      <sz val="9"/>
      <color theme="0"/>
      <name val="Calibri"/>
      <family val="2"/>
      <scheme val="minor"/>
    </font>
    <font>
      <b/>
      <sz val="8"/>
      <color theme="0"/>
      <name val="Calibri"/>
      <family val="2"/>
      <scheme val="minor"/>
    </font>
    <font>
      <b/>
      <sz val="9"/>
      <name val="Calibri"/>
      <family val="2"/>
    </font>
    <font>
      <b/>
      <sz val="9"/>
      <color theme="1"/>
      <name val="Calibri"/>
      <family val="2"/>
    </font>
    <font>
      <b/>
      <sz val="12"/>
      <name val="Calibri"/>
      <family val="2"/>
    </font>
    <font>
      <b/>
      <sz val="9"/>
      <color theme="0"/>
      <name val="Calibri"/>
      <family val="2"/>
    </font>
    <font>
      <b/>
      <sz val="10"/>
      <color theme="1"/>
      <name val="Calibri"/>
      <family val="2"/>
    </font>
    <font>
      <sz val="9"/>
      <color theme="1"/>
      <name val="Calibri"/>
      <family val="2"/>
    </font>
    <font>
      <sz val="12"/>
      <name val="Calibri"/>
      <family val="2"/>
    </font>
    <font>
      <sz val="11"/>
      <name val="Calibri"/>
      <family val="2"/>
    </font>
    <font>
      <sz val="10"/>
      <name val="Calibri"/>
      <family val="2"/>
    </font>
    <font>
      <sz val="9"/>
      <name val="Calibri"/>
      <family val="2"/>
    </font>
    <font>
      <b/>
      <sz val="12"/>
      <color theme="1"/>
      <name val="Calibri"/>
      <family val="2"/>
    </font>
    <font>
      <sz val="8"/>
      <name val="Calibri"/>
      <family val="2"/>
    </font>
    <font>
      <sz val="9"/>
      <color theme="1"/>
      <name val="Calibri"/>
      <family val="2"/>
      <scheme val="minor"/>
    </font>
    <font>
      <sz val="9"/>
      <name val="Calibri"/>
      <family val="2"/>
      <scheme val="minor"/>
    </font>
    <font>
      <b/>
      <sz val="11"/>
      <color theme="1"/>
      <name val="Calibri"/>
      <family val="2"/>
      <scheme val="minor"/>
    </font>
    <font>
      <sz val="11"/>
      <color theme="0"/>
      <name val="Calibri"/>
      <family val="2"/>
      <scheme val="minor"/>
    </font>
    <font>
      <sz val="10"/>
      <color theme="1"/>
      <name val="Arial"/>
      <family val="2"/>
    </font>
    <font>
      <sz val="11"/>
      <color rgb="FF242424"/>
      <name val="Calibri"/>
      <family val="2"/>
      <scheme val="minor"/>
    </font>
  </fonts>
  <fills count="9">
    <fill>
      <patternFill patternType="none"/>
    </fill>
    <fill>
      <patternFill patternType="gray125"/>
    </fill>
    <fill>
      <patternFill patternType="solid">
        <fgColor rgb="FF007E67"/>
        <bgColor indexed="64"/>
      </patternFill>
    </fill>
    <fill>
      <patternFill patternType="solid">
        <fgColor theme="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theme="7" tint="0.79998168889431442"/>
        <bgColor indexed="64"/>
      </patternFill>
    </fill>
  </fills>
  <borders count="17">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
      <left style="thin">
        <color indexed="64"/>
      </left>
      <right style="hair">
        <color indexed="64"/>
      </right>
      <top/>
      <bottom/>
      <diagonal/>
    </border>
    <border>
      <left style="hair">
        <color indexed="64"/>
      </left>
      <right style="hair">
        <color indexed="64"/>
      </right>
      <top/>
      <bottom/>
      <diagonal/>
    </border>
    <border>
      <left style="medium">
        <color rgb="FFCCCCCC"/>
      </left>
      <right style="medium">
        <color rgb="FFCCCCCC"/>
      </right>
      <top/>
      <bottom/>
      <diagonal/>
    </border>
    <border>
      <left style="hair">
        <color indexed="64"/>
      </left>
      <right style="hair">
        <color indexed="64"/>
      </right>
      <top/>
      <bottom style="thin">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150">
    <xf numFmtId="0" fontId="0" fillId="0" borderId="0" xfId="0"/>
    <xf numFmtId="0" fontId="0" fillId="0" borderId="0" xfId="0" applyAlignment="1">
      <alignment wrapText="1"/>
    </xf>
    <xf numFmtId="3" fontId="0" fillId="0" borderId="0" xfId="0" applyNumberFormat="1"/>
    <xf numFmtId="0" fontId="3" fillId="0" borderId="0" xfId="0" applyFont="1"/>
    <xf numFmtId="0" fontId="3" fillId="0" borderId="0" xfId="0" applyFont="1" applyAlignment="1">
      <alignment vertical="center"/>
    </xf>
    <xf numFmtId="3" fontId="3" fillId="0" borderId="0" xfId="0" applyNumberFormat="1" applyFont="1"/>
    <xf numFmtId="0" fontId="2" fillId="0" borderId="0" xfId="0" applyFont="1" applyAlignment="1">
      <alignment horizontal="left" wrapText="1"/>
    </xf>
    <xf numFmtId="0" fontId="2" fillId="0" borderId="0" xfId="0" applyFont="1" applyAlignment="1">
      <alignment horizontal="left" vertical="center" wrapText="1"/>
    </xf>
    <xf numFmtId="0" fontId="6" fillId="2" borderId="1" xfId="0" applyFont="1" applyFill="1" applyBorder="1" applyAlignment="1">
      <alignment vertical="center"/>
    </xf>
    <xf numFmtId="0" fontId="7" fillId="2" borderId="2" xfId="0" applyFont="1" applyFill="1" applyBorder="1" applyAlignment="1">
      <alignment horizontal="center" vertical="center"/>
    </xf>
    <xf numFmtId="3" fontId="7" fillId="2" borderId="2"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0" fontId="9" fillId="0" borderId="4" xfId="0" applyFont="1" applyBorder="1" applyAlignment="1">
      <alignment horizontal="center" vertical="center" wrapText="1"/>
    </xf>
    <xf numFmtId="10" fontId="10" fillId="0" borderId="4" xfId="0" applyNumberFormat="1" applyFont="1" applyBorder="1" applyAlignment="1">
      <alignment horizontal="center" vertical="center" wrapText="1"/>
    </xf>
    <xf numFmtId="3" fontId="12" fillId="0" borderId="4" xfId="0" applyNumberFormat="1" applyFont="1" applyBorder="1" applyAlignment="1">
      <alignment horizontal="center" vertical="center" wrapText="1"/>
    </xf>
    <xf numFmtId="0" fontId="13" fillId="0" borderId="1" xfId="0" applyFont="1" applyBorder="1" applyAlignment="1">
      <alignment horizontal="center" vertical="center" wrapText="1"/>
    </xf>
    <xf numFmtId="3" fontId="14" fillId="0" borderId="1" xfId="0" applyNumberFormat="1" applyFont="1" applyBorder="1" applyAlignment="1">
      <alignment horizontal="center" vertical="center" wrapText="1"/>
    </xf>
    <xf numFmtId="3" fontId="15" fillId="0" borderId="1" xfId="0" applyNumberFormat="1" applyFont="1" applyBorder="1" applyAlignment="1">
      <alignment horizontal="center" vertical="center" wrapText="1"/>
    </xf>
    <xf numFmtId="3" fontId="16" fillId="0" borderId="1" xfId="0" applyNumberFormat="1" applyFont="1" applyBorder="1" applyAlignment="1">
      <alignment horizontal="center" vertical="center" wrapText="1"/>
    </xf>
    <xf numFmtId="0" fontId="13" fillId="0" borderId="7" xfId="0" applyFont="1" applyBorder="1" applyAlignment="1">
      <alignment horizontal="center" vertical="center" wrapText="1"/>
    </xf>
    <xf numFmtId="3" fontId="14" fillId="0" borderId="7" xfId="0" applyNumberFormat="1" applyFont="1" applyBorder="1" applyAlignment="1">
      <alignment horizontal="center" vertical="center" wrapText="1"/>
    </xf>
    <xf numFmtId="3" fontId="15" fillId="0" borderId="7" xfId="0" applyNumberFormat="1" applyFont="1" applyBorder="1" applyAlignment="1">
      <alignment horizontal="center" vertical="center" wrapText="1"/>
    </xf>
    <xf numFmtId="3" fontId="16" fillId="0" borderId="7" xfId="0" applyNumberFormat="1" applyFont="1" applyBorder="1" applyAlignment="1">
      <alignment horizontal="center" vertical="center" wrapText="1"/>
    </xf>
    <xf numFmtId="164" fontId="17" fillId="0" borderId="7" xfId="0" applyNumberFormat="1" applyFont="1" applyBorder="1" applyAlignment="1">
      <alignment horizontal="center" vertical="center" wrapText="1"/>
    </xf>
    <xf numFmtId="3" fontId="4" fillId="0" borderId="4"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16" fillId="0" borderId="7" xfId="0" applyFont="1" applyBorder="1" applyAlignment="1">
      <alignment horizontal="center" vertical="center" wrapText="1"/>
    </xf>
    <xf numFmtId="0" fontId="17" fillId="0" borderId="4" xfId="0" applyFont="1" applyBorder="1" applyAlignment="1">
      <alignment horizontal="center" vertical="center" wrapText="1"/>
    </xf>
    <xf numFmtId="3" fontId="3" fillId="0" borderId="7" xfId="0" applyNumberFormat="1" applyFont="1" applyBorder="1" applyAlignment="1">
      <alignment horizontal="center" vertical="center" wrapText="1"/>
    </xf>
    <xf numFmtId="3" fontId="17" fillId="0" borderId="4" xfId="0" applyNumberFormat="1" applyFont="1" applyBorder="1" applyAlignment="1">
      <alignment horizontal="center" vertical="center" wrapText="1"/>
    </xf>
    <xf numFmtId="3" fontId="14" fillId="3" borderId="1" xfId="0" applyNumberFormat="1" applyFont="1" applyFill="1" applyBorder="1" applyAlignment="1">
      <alignment horizontal="center" vertical="center" wrapText="1"/>
    </xf>
    <xf numFmtId="3" fontId="14" fillId="3" borderId="7" xfId="0" applyNumberFormat="1" applyFont="1" applyFill="1" applyBorder="1" applyAlignment="1">
      <alignment horizontal="center" vertical="center" wrapText="1"/>
    </xf>
    <xf numFmtId="3" fontId="3" fillId="0" borderId="1" xfId="0" applyNumberFormat="1" applyFont="1" applyBorder="1" applyAlignment="1">
      <alignment horizontal="center" vertical="center" wrapText="1"/>
    </xf>
    <xf numFmtId="164" fontId="17" fillId="3" borderId="1" xfId="0" applyNumberFormat="1" applyFont="1" applyFill="1" applyBorder="1" applyAlignment="1">
      <alignment horizontal="center" vertical="center" wrapText="1"/>
    </xf>
    <xf numFmtId="164" fontId="19" fillId="0" borderId="7" xfId="1" applyNumberFormat="1" applyFont="1" applyFill="1" applyBorder="1" applyAlignment="1">
      <alignment horizontal="center" vertical="center" wrapText="1"/>
    </xf>
    <xf numFmtId="0" fontId="13" fillId="0" borderId="4" xfId="0" applyFont="1" applyBorder="1" applyAlignment="1">
      <alignment horizontal="center" vertical="center" wrapText="1"/>
    </xf>
    <xf numFmtId="1" fontId="10" fillId="0" borderId="4" xfId="0" applyNumberFormat="1" applyFont="1" applyBorder="1" applyAlignment="1">
      <alignment horizontal="center" vertical="center" wrapText="1"/>
    </xf>
    <xf numFmtId="0" fontId="9" fillId="0" borderId="8" xfId="0" applyFont="1" applyBorder="1" applyAlignment="1">
      <alignment horizontal="center" vertical="center" wrapText="1"/>
    </xf>
    <xf numFmtId="3" fontId="9" fillId="0" borderId="8" xfId="0" applyNumberFormat="1" applyFont="1" applyBorder="1" applyAlignment="1">
      <alignment horizontal="center" vertical="center" wrapText="1"/>
    </xf>
    <xf numFmtId="0" fontId="20" fillId="0" borderId="0" xfId="0" applyFont="1" applyAlignment="1">
      <alignment horizontal="center"/>
    </xf>
    <xf numFmtId="0" fontId="20" fillId="0" borderId="0" xfId="0" applyFont="1"/>
    <xf numFmtId="0" fontId="20" fillId="0" borderId="0" xfId="0" applyFont="1" applyAlignment="1">
      <alignment vertical="center"/>
    </xf>
    <xf numFmtId="3" fontId="20" fillId="0" borderId="0" xfId="0" applyNumberFormat="1" applyFont="1"/>
    <xf numFmtId="0" fontId="21" fillId="3" borderId="0" xfId="0" applyFont="1" applyFill="1" applyAlignment="1">
      <alignment horizontal="center"/>
    </xf>
    <xf numFmtId="0" fontId="0" fillId="0" borderId="0" xfId="0" applyAlignment="1">
      <alignment vertical="center"/>
    </xf>
    <xf numFmtId="0" fontId="0" fillId="4" borderId="0" xfId="0" applyFill="1"/>
    <xf numFmtId="3" fontId="0" fillId="4" borderId="0" xfId="0" applyNumberFormat="1" applyFill="1"/>
    <xf numFmtId="0" fontId="0" fillId="5" borderId="0" xfId="0" applyFill="1"/>
    <xf numFmtId="0" fontId="17" fillId="0" borderId="7" xfId="0" applyFont="1" applyBorder="1" applyAlignment="1">
      <alignment horizontal="center" vertical="center" wrapText="1"/>
    </xf>
    <xf numFmtId="0" fontId="0" fillId="0" borderId="11" xfId="0" applyBorder="1" applyAlignment="1">
      <alignment vertical="center" wrapText="1"/>
    </xf>
    <xf numFmtId="3" fontId="23" fillId="2" borderId="11" xfId="0" applyNumberFormat="1" applyFont="1" applyFill="1" applyBorder="1" applyAlignment="1">
      <alignment horizontal="center" vertical="center" wrapText="1"/>
    </xf>
    <xf numFmtId="3" fontId="0" fillId="0" borderId="11" xfId="0" applyNumberFormat="1" applyBorder="1" applyAlignment="1">
      <alignment horizontal="center" vertical="center" wrapText="1"/>
    </xf>
    <xf numFmtId="3" fontId="0" fillId="0" borderId="0" xfId="0" applyNumberFormat="1" applyAlignment="1">
      <alignment horizontal="center"/>
    </xf>
    <xf numFmtId="0" fontId="22" fillId="0" borderId="11" xfId="0" applyFont="1" applyBorder="1" applyAlignment="1">
      <alignment vertical="center" wrapText="1"/>
    </xf>
    <xf numFmtId="9" fontId="22" fillId="0" borderId="11" xfId="3" applyFont="1" applyBorder="1" applyAlignment="1">
      <alignment horizontal="center" vertical="center" wrapText="1"/>
    </xf>
    <xf numFmtId="10" fontId="22" fillId="0" borderId="11" xfId="3" applyNumberFormat="1" applyFont="1" applyBorder="1" applyAlignment="1">
      <alignment horizontal="center" vertical="center" wrapText="1"/>
    </xf>
    <xf numFmtId="3" fontId="22" fillId="0" borderId="11" xfId="0" applyNumberFormat="1" applyFont="1" applyBorder="1" applyAlignment="1">
      <alignment horizontal="center" vertical="center" wrapText="1"/>
    </xf>
    <xf numFmtId="0" fontId="23" fillId="2" borderId="11" xfId="0" applyFont="1" applyFill="1" applyBorder="1" applyAlignment="1">
      <alignment horizontal="center" vertical="center" wrapText="1"/>
    </xf>
    <xf numFmtId="9" fontId="0" fillId="0" borderId="0" xfId="3" applyFont="1"/>
    <xf numFmtId="44" fontId="0" fillId="5" borderId="0" xfId="4" applyFont="1" applyFill="1"/>
    <xf numFmtId="44" fontId="0" fillId="0" borderId="0" xfId="4" applyFont="1"/>
    <xf numFmtId="44" fontId="0" fillId="4" borderId="0" xfId="4" applyFont="1" applyFill="1"/>
    <xf numFmtId="44" fontId="0" fillId="0" borderId="0" xfId="0" applyNumberFormat="1"/>
    <xf numFmtId="164" fontId="19" fillId="0" borderId="7" xfId="0" applyNumberFormat="1" applyFont="1" applyBorder="1" applyAlignment="1">
      <alignment horizontal="center" vertical="center" wrapText="1"/>
    </xf>
    <xf numFmtId="0" fontId="0" fillId="6" borderId="0" xfId="0" applyFill="1"/>
    <xf numFmtId="0" fontId="24" fillId="0" borderId="12" xfId="0" applyFont="1" applyBorder="1" applyAlignment="1">
      <alignment wrapText="1"/>
    </xf>
    <xf numFmtId="0" fontId="8" fillId="0" borderId="13" xfId="0" applyFont="1" applyBorder="1" applyAlignment="1">
      <alignment horizontal="center" vertical="center" wrapText="1"/>
    </xf>
    <xf numFmtId="0" fontId="13" fillId="0" borderId="14" xfId="0" applyFont="1" applyBorder="1" applyAlignment="1">
      <alignment horizontal="center" vertical="center" wrapText="1"/>
    </xf>
    <xf numFmtId="164" fontId="17" fillId="0" borderId="14" xfId="0" applyNumberFormat="1" applyFont="1" applyBorder="1" applyAlignment="1">
      <alignment horizontal="center" vertical="center" wrapText="1"/>
    </xf>
    <xf numFmtId="164" fontId="19" fillId="0" borderId="14" xfId="0" applyNumberFormat="1" applyFont="1" applyBorder="1" applyAlignment="1">
      <alignment horizontal="center" vertical="center" wrapText="1"/>
    </xf>
    <xf numFmtId="164" fontId="19" fillId="0" borderId="14" xfId="1" applyNumberFormat="1" applyFont="1" applyFill="1" applyBorder="1" applyAlignment="1">
      <alignment horizontal="center" vertical="center" wrapText="1"/>
    </xf>
    <xf numFmtId="0" fontId="16" fillId="0" borderId="14" xfId="0" applyFont="1" applyBorder="1" applyAlignment="1">
      <alignment horizontal="center" vertical="center" wrapText="1"/>
    </xf>
    <xf numFmtId="0" fontId="24" fillId="0" borderId="12" xfId="0" applyFont="1" applyBorder="1" applyAlignment="1">
      <alignment vertical="center"/>
    </xf>
    <xf numFmtId="8" fontId="0" fillId="0" borderId="0" xfId="0" applyNumberFormat="1"/>
    <xf numFmtId="22" fontId="24" fillId="0" borderId="12" xfId="0" applyNumberFormat="1" applyFont="1" applyBorder="1" applyAlignment="1">
      <alignment horizontal="right" wrapText="1"/>
    </xf>
    <xf numFmtId="0" fontId="24" fillId="0" borderId="12" xfId="0" applyFont="1" applyBorder="1" applyAlignment="1">
      <alignment horizontal="right" wrapText="1"/>
    </xf>
    <xf numFmtId="0" fontId="0" fillId="7" borderId="0" xfId="0" applyFill="1"/>
    <xf numFmtId="8" fontId="0" fillId="7" borderId="0" xfId="0" applyNumberFormat="1" applyFill="1"/>
    <xf numFmtId="22" fontId="24" fillId="4" borderId="12" xfId="0" applyNumberFormat="1" applyFont="1" applyFill="1" applyBorder="1" applyAlignment="1">
      <alignment horizontal="right" wrapText="1"/>
    </xf>
    <xf numFmtId="0" fontId="24" fillId="4" borderId="12" xfId="0" applyFont="1" applyFill="1" applyBorder="1" applyAlignment="1">
      <alignment wrapText="1"/>
    </xf>
    <xf numFmtId="0" fontId="24" fillId="4" borderId="12" xfId="0" applyFont="1" applyFill="1" applyBorder="1" applyAlignment="1">
      <alignment horizontal="right" wrapText="1"/>
    </xf>
    <xf numFmtId="22" fontId="24" fillId="3" borderId="12" xfId="0" applyNumberFormat="1" applyFont="1" applyFill="1" applyBorder="1" applyAlignment="1">
      <alignment horizontal="right" wrapText="1"/>
    </xf>
    <xf numFmtId="0" fontId="24" fillId="3" borderId="12" xfId="0" applyFont="1" applyFill="1" applyBorder="1" applyAlignment="1">
      <alignment wrapText="1"/>
    </xf>
    <xf numFmtId="0" fontId="24" fillId="3" borderId="12" xfId="0" applyFont="1" applyFill="1" applyBorder="1" applyAlignment="1">
      <alignment horizontal="right" wrapText="1"/>
    </xf>
    <xf numFmtId="0" fontId="24" fillId="3" borderId="12" xfId="0" applyFont="1" applyFill="1" applyBorder="1" applyAlignment="1">
      <alignment vertical="center"/>
    </xf>
    <xf numFmtId="0" fontId="0" fillId="3" borderId="0" xfId="0" applyFill="1"/>
    <xf numFmtId="0" fontId="24" fillId="0" borderId="12" xfId="0" applyFont="1" applyBorder="1" applyAlignment="1">
      <alignment vertical="center" wrapText="1"/>
    </xf>
    <xf numFmtId="8" fontId="24" fillId="0" borderId="12" xfId="0" applyNumberFormat="1" applyFont="1" applyBorder="1" applyAlignment="1">
      <alignment wrapText="1"/>
    </xf>
    <xf numFmtId="4" fontId="24" fillId="0" borderId="12" xfId="0" applyNumberFormat="1" applyFont="1" applyBorder="1" applyAlignment="1">
      <alignment wrapText="1"/>
    </xf>
    <xf numFmtId="8" fontId="24" fillId="3" borderId="12" xfId="0" applyNumberFormat="1" applyFont="1" applyFill="1" applyBorder="1" applyAlignment="1">
      <alignment wrapText="1"/>
    </xf>
    <xf numFmtId="8" fontId="24" fillId="4" borderId="12" xfId="0" applyNumberFormat="1" applyFont="1" applyFill="1" applyBorder="1" applyAlignment="1">
      <alignment wrapText="1"/>
    </xf>
    <xf numFmtId="8" fontId="24" fillId="0" borderId="15" xfId="0" applyNumberFormat="1" applyFont="1" applyBorder="1" applyAlignment="1">
      <alignment wrapText="1"/>
    </xf>
    <xf numFmtId="0" fontId="24" fillId="0" borderId="0" xfId="0" applyFont="1" applyAlignment="1">
      <alignment wrapText="1"/>
    </xf>
    <xf numFmtId="10" fontId="10" fillId="3" borderId="4" xfId="0" applyNumberFormat="1" applyFont="1" applyFill="1" applyBorder="1" applyAlignment="1">
      <alignment horizontal="center" vertical="center" wrapText="1"/>
    </xf>
    <xf numFmtId="164" fontId="25" fillId="0" borderId="0" xfId="0" applyNumberFormat="1" applyFont="1"/>
    <xf numFmtId="164" fontId="0" fillId="0" borderId="0" xfId="0" applyNumberFormat="1"/>
    <xf numFmtId="164" fontId="0" fillId="0" borderId="0" xfId="0" applyNumberFormat="1" applyAlignment="1">
      <alignment wrapText="1"/>
    </xf>
    <xf numFmtId="164" fontId="19" fillId="0" borderId="1" xfId="0" applyNumberFormat="1" applyFont="1" applyBorder="1" applyAlignment="1">
      <alignment horizontal="center" vertical="center" wrapText="1"/>
    </xf>
    <xf numFmtId="0" fontId="2" fillId="0" borderId="0" xfId="0" applyFont="1" applyAlignment="1">
      <alignment horizontal="left" wrapText="1"/>
    </xf>
    <xf numFmtId="0" fontId="6" fillId="2" borderId="1" xfId="0" applyFont="1" applyFill="1" applyBorder="1" applyAlignment="1">
      <alignment horizontal="center" vertical="center"/>
    </xf>
    <xf numFmtId="3" fontId="14" fillId="0" borderId="1" xfId="0" applyNumberFormat="1" applyFont="1" applyBorder="1" applyAlignment="1">
      <alignment horizontal="center" vertical="center" wrapText="1"/>
    </xf>
    <xf numFmtId="3" fontId="14" fillId="0" borderId="7" xfId="0" applyNumberFormat="1" applyFont="1" applyBorder="1" applyAlignment="1">
      <alignment horizontal="center" vertical="center" wrapText="1"/>
    </xf>
    <xf numFmtId="3" fontId="14" fillId="3" borderId="1" xfId="0" applyNumberFormat="1" applyFont="1" applyFill="1" applyBorder="1" applyAlignment="1">
      <alignment horizontal="center" vertical="center" wrapText="1"/>
    </xf>
    <xf numFmtId="3" fontId="14" fillId="3" borderId="7" xfId="0" applyNumberFormat="1" applyFont="1" applyFill="1" applyBorder="1" applyAlignment="1">
      <alignment horizontal="center" vertical="center" wrapText="1"/>
    </xf>
    <xf numFmtId="10" fontId="0" fillId="0" borderId="0" xfId="0" applyNumberFormat="1" applyAlignment="1">
      <alignment horizontal="center" vertical="center"/>
    </xf>
    <xf numFmtId="0" fontId="9" fillId="8" borderId="4" xfId="0" applyFont="1" applyFill="1" applyBorder="1" applyAlignment="1">
      <alignment horizontal="center" vertical="center" wrapText="1"/>
    </xf>
    <xf numFmtId="10" fontId="10" fillId="8" borderId="4" xfId="0" applyNumberFormat="1" applyFont="1" applyFill="1" applyBorder="1" applyAlignment="1">
      <alignment horizontal="center" vertical="center" wrapText="1"/>
    </xf>
    <xf numFmtId="0" fontId="11" fillId="8" borderId="4" xfId="0" applyFont="1" applyFill="1" applyBorder="1" applyAlignment="1">
      <alignment horizontal="center" vertical="center" wrapText="1"/>
    </xf>
    <xf numFmtId="3" fontId="12" fillId="8" borderId="4" xfId="0" applyNumberFormat="1" applyFont="1" applyFill="1" applyBorder="1" applyAlignment="1">
      <alignment horizontal="center" vertical="center" wrapText="1"/>
    </xf>
    <xf numFmtId="0" fontId="0" fillId="8" borderId="0" xfId="0" applyFill="1"/>
    <xf numFmtId="0" fontId="8" fillId="8" borderId="4" xfId="0" applyFont="1" applyFill="1" applyBorder="1" applyAlignment="1">
      <alignment horizontal="center" vertical="center" wrapText="1"/>
    </xf>
    <xf numFmtId="3" fontId="18" fillId="8" borderId="4" xfId="0" applyNumberFormat="1" applyFont="1" applyFill="1" applyBorder="1" applyAlignment="1">
      <alignment horizontal="center" vertical="center" wrapText="1"/>
    </xf>
    <xf numFmtId="3" fontId="4" fillId="8" borderId="4" xfId="0" applyNumberFormat="1" applyFont="1" applyFill="1" applyBorder="1" applyAlignment="1">
      <alignment horizontal="center" vertical="center" wrapText="1"/>
    </xf>
    <xf numFmtId="3" fontId="14" fillId="0" borderId="1" xfId="0" applyNumberFormat="1" applyFont="1" applyBorder="1" applyAlignment="1">
      <alignment horizontal="center" vertical="center"/>
    </xf>
    <xf numFmtId="164" fontId="16" fillId="0" borderId="7" xfId="0" applyNumberFormat="1" applyFont="1" applyBorder="1" applyAlignment="1">
      <alignment horizontal="center" vertical="center" wrapText="1"/>
    </xf>
    <xf numFmtId="0" fontId="20" fillId="0" borderId="9" xfId="0" applyFont="1" applyBorder="1" applyAlignment="1">
      <alignment horizontal="center"/>
    </xf>
    <xf numFmtId="0" fontId="21" fillId="3" borderId="10" xfId="0" applyFont="1" applyFill="1" applyBorder="1" applyAlignment="1">
      <alignment horizontal="center"/>
    </xf>
    <xf numFmtId="0" fontId="20" fillId="0" borderId="0" xfId="0" applyFont="1" applyAlignment="1">
      <alignment horizontal="center"/>
    </xf>
    <xf numFmtId="0" fontId="21" fillId="3" borderId="9" xfId="0" applyFont="1" applyFill="1" applyBorder="1" applyAlignment="1">
      <alignment horizontal="center"/>
    </xf>
    <xf numFmtId="0" fontId="8" fillId="0" borderId="3" xfId="0" applyFont="1" applyBorder="1" applyAlignment="1">
      <alignment horizontal="center"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9" fillId="0" borderId="8"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7" xfId="0" applyFont="1" applyBorder="1" applyAlignment="1">
      <alignment horizontal="center" vertical="center" wrapText="1"/>
    </xf>
    <xf numFmtId="3" fontId="14" fillId="3" borderId="1" xfId="0" applyNumberFormat="1" applyFont="1" applyFill="1" applyBorder="1" applyAlignment="1">
      <alignment horizontal="center" vertical="center" wrapText="1"/>
    </xf>
    <xf numFmtId="3" fontId="14" fillId="3" borderId="7" xfId="0" applyNumberFormat="1" applyFont="1" applyFill="1" applyBorder="1" applyAlignment="1">
      <alignment horizontal="center" vertical="center" wrapText="1"/>
    </xf>
    <xf numFmtId="3" fontId="14" fillId="0" borderId="1" xfId="0" applyNumberFormat="1" applyFont="1" applyBorder="1" applyAlignment="1">
      <alignment horizontal="center" vertical="center" wrapText="1"/>
    </xf>
    <xf numFmtId="3" fontId="14" fillId="0" borderId="7" xfId="0" applyNumberFormat="1" applyFont="1" applyBorder="1" applyAlignment="1">
      <alignment horizontal="center" vertical="center" wrapText="1"/>
    </xf>
    <xf numFmtId="3" fontId="14" fillId="3" borderId="2" xfId="0" applyNumberFormat="1" applyFont="1" applyFill="1" applyBorder="1" applyAlignment="1">
      <alignment horizontal="center" vertical="center" wrapText="1"/>
    </xf>
    <xf numFmtId="3" fontId="14" fillId="3" borderId="16" xfId="0" applyNumberFormat="1" applyFont="1" applyFill="1" applyBorder="1" applyAlignment="1">
      <alignment horizontal="center" vertical="center" wrapText="1"/>
    </xf>
    <xf numFmtId="0" fontId="8" fillId="0" borderId="3" xfId="0" applyFont="1" applyBorder="1" applyAlignment="1">
      <alignment horizontal="center" vertical="top" wrapText="1"/>
    </xf>
    <xf numFmtId="0" fontId="8" fillId="0" borderId="5" xfId="0" applyFont="1" applyBorder="1" applyAlignment="1">
      <alignment horizontal="center" vertical="top" wrapText="1"/>
    </xf>
    <xf numFmtId="0" fontId="8" fillId="0" borderId="6" xfId="0" applyFont="1" applyBorder="1" applyAlignment="1">
      <alignment horizontal="center" vertical="top" wrapText="1"/>
    </xf>
    <xf numFmtId="0" fontId="4" fillId="0" borderId="0" xfId="0" applyFont="1" applyAlignment="1">
      <alignment horizontal="left"/>
    </xf>
    <xf numFmtId="0" fontId="2" fillId="0" borderId="0" xfId="0" applyFont="1" applyAlignment="1">
      <alignment horizontal="left" wrapText="1"/>
    </xf>
    <xf numFmtId="0" fontId="5" fillId="2" borderId="0" xfId="0" applyFont="1" applyFill="1" applyAlignment="1">
      <alignment horizontal="center"/>
    </xf>
    <xf numFmtId="0" fontId="6" fillId="2" borderId="1" xfId="0" applyFont="1" applyFill="1" applyBorder="1" applyAlignment="1">
      <alignment horizontal="center" vertical="center"/>
    </xf>
    <xf numFmtId="0" fontId="2" fillId="0" borderId="0" xfId="0" applyFont="1" applyAlignment="1">
      <alignment horizontal="center"/>
    </xf>
    <xf numFmtId="0" fontId="3" fillId="0" borderId="0" xfId="0" applyFont="1" applyAlignment="1">
      <alignment horizontal="center"/>
    </xf>
    <xf numFmtId="3" fontId="14" fillId="3" borderId="2" xfId="0" applyNumberFormat="1" applyFont="1" applyFill="1" applyBorder="1" applyAlignment="1">
      <alignment horizontal="center" vertical="center"/>
    </xf>
    <xf numFmtId="3" fontId="14" fillId="3" borderId="14" xfId="0" applyNumberFormat="1" applyFont="1" applyFill="1" applyBorder="1" applyAlignment="1">
      <alignment horizontal="center" vertical="center"/>
    </xf>
    <xf numFmtId="3" fontId="14" fillId="3" borderId="16" xfId="0" applyNumberFormat="1" applyFont="1" applyFill="1" applyBorder="1" applyAlignment="1">
      <alignment horizontal="center" vertical="center"/>
    </xf>
    <xf numFmtId="3" fontId="14" fillId="0" borderId="2" xfId="0" applyNumberFormat="1" applyFont="1" applyBorder="1" applyAlignment="1">
      <alignment horizontal="center" vertical="center" wrapText="1"/>
    </xf>
    <xf numFmtId="3" fontId="14" fillId="0" borderId="8" xfId="0" applyNumberFormat="1" applyFont="1" applyBorder="1" applyAlignment="1">
      <alignment horizontal="center" vertical="center" wrapText="1"/>
    </xf>
    <xf numFmtId="3" fontId="14" fillId="0" borderId="2" xfId="0" applyNumberFormat="1" applyFont="1" applyBorder="1" applyAlignment="1">
      <alignment horizontal="center" wrapText="1"/>
    </xf>
    <xf numFmtId="3" fontId="14" fillId="0" borderId="16" xfId="0" applyNumberFormat="1" applyFont="1" applyBorder="1" applyAlignment="1">
      <alignment horizontal="center" wrapText="1"/>
    </xf>
    <xf numFmtId="3" fontId="14" fillId="0" borderId="16" xfId="0" applyNumberFormat="1" applyFont="1" applyBorder="1" applyAlignment="1">
      <alignment horizontal="center" vertical="center" wrapText="1"/>
    </xf>
    <xf numFmtId="0" fontId="0" fillId="0" borderId="11" xfId="0" applyBorder="1" applyAlignment="1">
      <alignment horizontal="center" vertical="center" wrapText="1"/>
    </xf>
  </cellXfs>
  <cellStyles count="5">
    <cellStyle name="Moneda" xfId="4" builtinId="4"/>
    <cellStyle name="Moneda 2" xfId="1"/>
    <cellStyle name="Normal" xfId="0" builtinId="0"/>
    <cellStyle name="Porcentaje" xfId="3" builtinId="5"/>
    <cellStyle name="Porcentaje 2" xfId="2"/>
  </cellStyles>
  <dxfs count="0"/>
  <tableStyles count="0" defaultTableStyle="TableStyleMedium2" defaultPivotStyle="PivotStyleLight16"/>
  <colors>
    <mruColors>
      <color rgb="FF007E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persons/person.xml><?xml version="1.0" encoding="utf-8"?>
<personList xmlns="http://schemas.microsoft.com/office/spreadsheetml/2018/threadedcomments" xmlns:x="http://schemas.openxmlformats.org/spreadsheetml/2006/main">
  <person displayName="Mariana Citlali Guzman Ordaz" id="{22BCDFA1-3985-49F3-B166-897311FEC53F}" userId="S::mariana.citlali@mich.conalep.edu.mx::efb7395f-6ce7-4c4a-8ee2-bb5ec12edff1"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U1" dT="2024-04-15T18:04:40.73" personId="{22BCDFA1-3985-49F3-B166-897311FEC53F}" id="{78FDA51E-760B-4F9C-99BC-B9B1DA68A12A}">
    <text>Se debe programar para los 2 semestres</text>
  </threadedComment>
  <threadedComment ref="U1" dT="2024-04-17T15:42:29.08" personId="{22BCDFA1-3985-49F3-B166-897311FEC53F}" id="{FF6A21FF-2975-4E6E-AE50-4AEEDFEF24B1}" parentId="{78FDA51E-760B-4F9C-99BC-B9B1DA68A12A}">
    <text>Sumas 2 semestres</text>
  </threadedComment>
  <threadedComment ref="CF1" dT="2024-04-17T15:42:13.24" personId="{22BCDFA1-3985-49F3-B166-897311FEC53F}" id="{BEF92D31-F3DE-4CF1-B733-4278A275EE55}">
    <text xml:space="preserve">Quitar actividad
</text>
  </threadedComment>
  <threadedComment ref="CI1" dT="2024-04-17T15:51:10.66" personId="{22BCDFA1-3985-49F3-B166-897311FEC53F}" id="{FEDC55FC-C9FB-4F4F-81AE-13F535C2D778}">
    <text xml:space="preserve">Tomar en cuenta los 2 semestres
</text>
  </threadedComment>
</ThreadedComments>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6"/>
  <sheetViews>
    <sheetView tabSelected="1" showWhiteSpace="0" zoomScale="150" zoomScaleNormal="150" zoomScalePageLayoutView="160" workbookViewId="0">
      <pane xSplit="1" ySplit="13" topLeftCell="B92" activePane="bottomRight" state="frozen"/>
      <selection pane="topRight" activeCell="B1" sqref="B1"/>
      <selection pane="bottomLeft" activeCell="A14" sqref="A14"/>
      <selection pane="bottomRight" activeCell="A93" sqref="A93:XFD96"/>
    </sheetView>
  </sheetViews>
  <sheetFormatPr baseColWidth="10" defaultColWidth="11.42578125" defaultRowHeight="15" x14ac:dyDescent="0.25"/>
  <cols>
    <col min="1" max="1" width="11.85546875" style="45" customWidth="1"/>
    <col min="2" max="2" width="15.42578125" customWidth="1"/>
    <col min="3" max="3" width="13.140625" customWidth="1"/>
    <col min="4" max="4" width="9.7109375" customWidth="1"/>
    <col min="5" max="5" width="11.140625" customWidth="1"/>
    <col min="6" max="6" width="15.5703125" customWidth="1"/>
    <col min="7" max="7" width="11.5703125" customWidth="1"/>
    <col min="8" max="8" width="10" style="2" customWidth="1"/>
    <col min="9" max="9" width="9.28515625" style="2" customWidth="1"/>
    <col min="10" max="10" width="11.42578125" bestFit="1" customWidth="1"/>
  </cols>
  <sheetData>
    <row r="1" spans="1:14" x14ac:dyDescent="0.25">
      <c r="A1" s="139" t="s">
        <v>0</v>
      </c>
      <c r="B1" s="139"/>
      <c r="C1" s="140" t="s">
        <v>1</v>
      </c>
      <c r="D1" s="140"/>
      <c r="E1" s="140"/>
      <c r="F1" s="140"/>
      <c r="G1" s="140"/>
      <c r="H1" s="140"/>
      <c r="I1" s="140"/>
      <c r="J1" s="140"/>
    </row>
    <row r="2" spans="1:14" x14ac:dyDescent="0.25">
      <c r="A2" s="139" t="s">
        <v>2</v>
      </c>
      <c r="B2" s="139"/>
      <c r="C2" s="140" t="s">
        <v>3</v>
      </c>
      <c r="D2" s="140"/>
      <c r="E2" s="140"/>
      <c r="F2" s="140"/>
      <c r="G2" s="140"/>
      <c r="H2" s="140"/>
      <c r="I2" s="140"/>
      <c r="J2" s="140"/>
    </row>
    <row r="3" spans="1:14" hidden="1" x14ac:dyDescent="0.25">
      <c r="A3" s="140" t="s">
        <v>4</v>
      </c>
      <c r="B3" s="140"/>
      <c r="C3" s="140"/>
      <c r="D3" s="140"/>
      <c r="E3" s="140"/>
      <c r="F3" s="140"/>
      <c r="G3" s="140"/>
      <c r="H3" s="140"/>
      <c r="I3" s="140"/>
      <c r="J3" s="140"/>
    </row>
    <row r="4" spans="1:14" hidden="1" x14ac:dyDescent="0.25">
      <c r="A4" s="135" t="s">
        <v>5</v>
      </c>
      <c r="B4" s="135"/>
      <c r="C4" s="135"/>
      <c r="D4" s="135"/>
      <c r="E4" s="135"/>
      <c r="F4" s="135"/>
      <c r="G4" s="135"/>
      <c r="H4" s="135"/>
      <c r="I4" s="135"/>
      <c r="J4" s="135"/>
    </row>
    <row r="5" spans="1:14" hidden="1" x14ac:dyDescent="0.25">
      <c r="A5" s="135" t="s">
        <v>6</v>
      </c>
      <c r="B5" s="135"/>
      <c r="C5" s="135"/>
      <c r="D5" s="135"/>
      <c r="E5" s="135"/>
      <c r="F5" s="135"/>
      <c r="G5" s="135"/>
      <c r="H5" s="135"/>
      <c r="I5" s="135"/>
      <c r="J5" s="135"/>
    </row>
    <row r="6" spans="1:14" hidden="1" x14ac:dyDescent="0.25">
      <c r="A6" s="135" t="s">
        <v>7</v>
      </c>
      <c r="B6" s="135"/>
      <c r="C6" s="135"/>
      <c r="D6" s="135"/>
      <c r="E6" s="135"/>
      <c r="F6" s="135"/>
      <c r="G6" s="135"/>
      <c r="H6" s="135"/>
      <c r="I6" s="135"/>
      <c r="J6" s="135"/>
    </row>
    <row r="7" spans="1:14" hidden="1" x14ac:dyDescent="0.25">
      <c r="A7" s="4"/>
      <c r="B7" s="3"/>
      <c r="C7" s="3"/>
      <c r="D7" s="3"/>
      <c r="E7" s="3"/>
      <c r="F7" s="3"/>
      <c r="G7" s="3"/>
      <c r="H7" s="5"/>
      <c r="I7" s="5"/>
      <c r="J7" s="3"/>
    </row>
    <row r="8" spans="1:14" ht="42" hidden="1" customHeight="1" x14ac:dyDescent="0.25">
      <c r="A8" s="136" t="str">
        <f>"Por este conducto, le envío el Anteproyecto del Programa Operativo Anual (POA), correspondiente al ejercicio fiscal 2023 de este plantel, que contiene los "&amp;" Indicadores con sus Metas, Actividades y Presupuesto, como se muestra a continuación:"</f>
        <v>Por este conducto, le envío el Anteproyecto del Programa Operativo Anual (POA), correspondiente al ejercicio fiscal 2023 de este plantel, que contiene los  Indicadores con sus Metas, Actividades y Presupuesto, como se muestra a continuación:</v>
      </c>
      <c r="B8" s="136"/>
      <c r="C8" s="136"/>
      <c r="D8" s="136"/>
      <c r="E8" s="136"/>
      <c r="F8" s="136"/>
      <c r="G8" s="136"/>
      <c r="H8" s="136"/>
      <c r="I8" s="136"/>
      <c r="J8" s="136"/>
    </row>
    <row r="9" spans="1:14" ht="18.75" x14ac:dyDescent="0.3">
      <c r="A9" s="137" t="s">
        <v>721</v>
      </c>
      <c r="B9" s="137"/>
      <c r="C9" s="137"/>
      <c r="D9" s="137"/>
      <c r="E9" s="137"/>
      <c r="F9" s="137"/>
      <c r="G9" s="137"/>
      <c r="H9" s="137"/>
      <c r="I9" s="137"/>
      <c r="J9" s="137"/>
    </row>
    <row r="10" spans="1:14" ht="15" hidden="1" customHeight="1" x14ac:dyDescent="0.25">
      <c r="A10" s="7"/>
      <c r="B10" s="6"/>
      <c r="C10" s="6"/>
      <c r="D10" s="6"/>
      <c r="E10" s="99"/>
      <c r="F10" s="6"/>
      <c r="G10" s="6"/>
      <c r="H10" s="6"/>
      <c r="I10" s="6"/>
      <c r="J10" s="6"/>
    </row>
    <row r="11" spans="1:14" x14ac:dyDescent="0.25">
      <c r="A11" s="4"/>
      <c r="B11" s="3"/>
      <c r="C11" s="3"/>
      <c r="D11" s="3"/>
      <c r="E11" s="3"/>
      <c r="F11" s="3"/>
      <c r="G11" s="3"/>
      <c r="H11" s="5"/>
      <c r="I11" s="5"/>
      <c r="J11" s="3"/>
    </row>
    <row r="12" spans="1:14" x14ac:dyDescent="0.25">
      <c r="A12" s="138" t="s">
        <v>8</v>
      </c>
      <c r="B12" s="138"/>
      <c r="C12" s="138"/>
      <c r="D12" s="138"/>
      <c r="E12" s="100"/>
      <c r="F12" s="138" t="s">
        <v>9</v>
      </c>
      <c r="G12" s="138"/>
      <c r="H12" s="138"/>
      <c r="I12" s="138"/>
      <c r="J12" s="8"/>
    </row>
    <row r="13" spans="1:14" ht="33.75" x14ac:dyDescent="0.25">
      <c r="A13" s="9" t="s">
        <v>10</v>
      </c>
      <c r="B13" s="9" t="s">
        <v>11</v>
      </c>
      <c r="C13" s="10" t="s">
        <v>12</v>
      </c>
      <c r="D13" s="10" t="str">
        <f>IF(C2="Inicio","0",IF(C2="1er trimestre","ALCANZADO 1ER TRIMESTRE",IF(C2="1er semestre","ALCANZADO 1ER SEMESTRE",IF(C2="3er trimestre","ALCANZADO 3ER TRIMESTRE",IF(C2="Cierre","ALCANZADO")))))</f>
        <v>ALCANZADO</v>
      </c>
      <c r="E13" s="10" t="s">
        <v>720</v>
      </c>
      <c r="F13" s="9" t="s">
        <v>9</v>
      </c>
      <c r="G13" s="11" t="s">
        <v>13</v>
      </c>
      <c r="H13" s="10" t="s">
        <v>14</v>
      </c>
      <c r="I13" s="10" t="str">
        <f>IF(C2="Inicio","0",IF(C2="1er trimestre","ALCANZADO 1ER TRIMESTRE",IF(C2="1er semestre","ALCANZADO 1ER SEMESTRE",IF(C2="3er trimestre","ALCANZADO 3ER TRIMESTRE",IF(C2="Cierre","ALCANZADO")))))</f>
        <v>ALCANZADO</v>
      </c>
      <c r="J13" s="10" t="s">
        <v>720</v>
      </c>
    </row>
    <row r="14" spans="1:14" s="110" customFormat="1" ht="15.75" x14ac:dyDescent="0.25">
      <c r="A14" s="120" t="s">
        <v>17</v>
      </c>
      <c r="B14" s="106" t="s">
        <v>18</v>
      </c>
      <c r="C14" s="107">
        <f>C15/C16</f>
        <v>9.0359797528387062E-2</v>
      </c>
      <c r="D14" s="107">
        <f>D15/D16</f>
        <v>9.1189132452043756E-2</v>
      </c>
      <c r="E14" s="107">
        <f>D14-C14</f>
        <v>8.2933492365669381E-4</v>
      </c>
      <c r="F14" s="108"/>
      <c r="G14" s="108"/>
      <c r="H14" s="109"/>
      <c r="I14" s="109"/>
      <c r="J14" s="109"/>
    </row>
    <row r="15" spans="1:14" ht="48" x14ac:dyDescent="0.25">
      <c r="A15" s="121"/>
      <c r="B15" s="15" t="s">
        <v>19</v>
      </c>
      <c r="C15" s="16">
        <v>11889</v>
      </c>
      <c r="D15" s="16">
        <v>11989</v>
      </c>
      <c r="E15" s="101">
        <f>D15-C15</f>
        <v>100</v>
      </c>
      <c r="F15" s="15" t="s">
        <v>20</v>
      </c>
      <c r="G15" s="15" t="s">
        <v>21</v>
      </c>
      <c r="H15" s="16">
        <v>144</v>
      </c>
      <c r="I15" s="17">
        <v>164</v>
      </c>
      <c r="J15" s="18">
        <f>I15-H15</f>
        <v>20</v>
      </c>
      <c r="L15" s="105">
        <f>C15/C16</f>
        <v>9.0359797528387062E-2</v>
      </c>
      <c r="M15" s="105">
        <f>D15/D16</f>
        <v>9.1189132452043756E-2</v>
      </c>
      <c r="N15" s="105">
        <f>M15-L15</f>
        <v>8.2933492365669381E-4</v>
      </c>
    </row>
    <row r="16" spans="1:14" ht="48" x14ac:dyDescent="0.25">
      <c r="A16" s="121"/>
      <c r="B16" s="124" t="s">
        <v>22</v>
      </c>
      <c r="C16" s="128">
        <v>131574</v>
      </c>
      <c r="D16" s="126">
        <v>131474</v>
      </c>
      <c r="E16" s="130">
        <f>D16-C16</f>
        <v>-100</v>
      </c>
      <c r="F16" s="15" t="s">
        <v>23</v>
      </c>
      <c r="G16" s="15" t="s">
        <v>21</v>
      </c>
      <c r="H16" s="16">
        <v>145</v>
      </c>
      <c r="I16" s="17">
        <v>66</v>
      </c>
      <c r="J16" s="18">
        <f>I16-H16</f>
        <v>-79</v>
      </c>
    </row>
    <row r="17" spans="1:12" ht="24" x14ac:dyDescent="0.25">
      <c r="A17" s="122"/>
      <c r="B17" s="125"/>
      <c r="C17" s="129"/>
      <c r="D17" s="127"/>
      <c r="E17" s="131"/>
      <c r="F17" s="19" t="s">
        <v>24</v>
      </c>
      <c r="G17" s="19" t="s">
        <v>21</v>
      </c>
      <c r="H17" s="20">
        <v>113</v>
      </c>
      <c r="I17" s="21">
        <v>263</v>
      </c>
      <c r="J17" s="22">
        <f>I17-H17</f>
        <v>150</v>
      </c>
    </row>
    <row r="18" spans="1:12" s="110" customFormat="1" ht="15.75" x14ac:dyDescent="0.25">
      <c r="A18" s="120" t="s">
        <v>25</v>
      </c>
      <c r="B18" s="106" t="s">
        <v>26</v>
      </c>
      <c r="C18" s="107">
        <f>IFERROR((C19/C21)-1,0)</f>
        <v>6.3484002031488629E-3</v>
      </c>
      <c r="D18" s="107">
        <f>IFERROR((D19/D21)-1,0)</f>
        <v>1.4812933807347273E-2</v>
      </c>
      <c r="E18" s="107">
        <f>D18-C18</f>
        <v>8.4645336041984098E-3</v>
      </c>
      <c r="F18" s="111"/>
      <c r="G18" s="111"/>
      <c r="H18" s="112"/>
      <c r="I18" s="113"/>
      <c r="J18" s="109"/>
    </row>
    <row r="19" spans="1:12" ht="36" x14ac:dyDescent="0.25">
      <c r="A19" s="121"/>
      <c r="B19" s="124" t="s">
        <v>27</v>
      </c>
      <c r="C19" s="128">
        <v>11889</v>
      </c>
      <c r="D19" s="128">
        <v>11989</v>
      </c>
      <c r="E19" s="144">
        <f>D19-C19</f>
        <v>100</v>
      </c>
      <c r="F19" s="15" t="s">
        <v>28</v>
      </c>
      <c r="G19" s="15" t="s">
        <v>29</v>
      </c>
      <c r="H19" s="16">
        <v>4142</v>
      </c>
      <c r="I19" s="17">
        <v>2407</v>
      </c>
      <c r="J19" s="18">
        <f>I19-H19</f>
        <v>-1735</v>
      </c>
    </row>
    <row r="20" spans="1:12" ht="24" x14ac:dyDescent="0.25">
      <c r="A20" s="121"/>
      <c r="B20" s="124"/>
      <c r="C20" s="128"/>
      <c r="D20" s="128"/>
      <c r="E20" s="145"/>
      <c r="F20" s="15" t="s">
        <v>30</v>
      </c>
      <c r="G20" s="15" t="s">
        <v>21</v>
      </c>
      <c r="H20" s="16">
        <v>72</v>
      </c>
      <c r="I20" s="17">
        <v>149</v>
      </c>
      <c r="J20" s="18">
        <f>I20-H20</f>
        <v>77</v>
      </c>
    </row>
    <row r="21" spans="1:12" ht="24" x14ac:dyDescent="0.25">
      <c r="A21" s="121"/>
      <c r="B21" s="124" t="s">
        <v>31</v>
      </c>
      <c r="C21" s="128">
        <v>11814</v>
      </c>
      <c r="D21" s="128">
        <v>11814</v>
      </c>
      <c r="E21" s="144">
        <f>D21-C21</f>
        <v>0</v>
      </c>
      <c r="F21" s="26" t="s">
        <v>32</v>
      </c>
      <c r="G21" s="26" t="s">
        <v>33</v>
      </c>
      <c r="H21" s="16">
        <v>11889</v>
      </c>
      <c r="I21" s="17">
        <v>7438</v>
      </c>
      <c r="J21" s="18">
        <f>I21-H21</f>
        <v>-4451</v>
      </c>
    </row>
    <row r="22" spans="1:12" ht="24" x14ac:dyDescent="0.25">
      <c r="A22" s="122"/>
      <c r="B22" s="125"/>
      <c r="C22" s="129"/>
      <c r="D22" s="129"/>
      <c r="E22" s="148"/>
      <c r="F22" s="19" t="s">
        <v>34</v>
      </c>
      <c r="G22" s="19" t="s">
        <v>29</v>
      </c>
      <c r="H22" s="20">
        <v>0</v>
      </c>
      <c r="I22" s="21">
        <v>0</v>
      </c>
      <c r="J22" s="22">
        <f>I22-H22</f>
        <v>0</v>
      </c>
    </row>
    <row r="23" spans="1:12" ht="15.75" x14ac:dyDescent="0.25">
      <c r="A23" s="132" t="s">
        <v>35</v>
      </c>
      <c r="B23" s="12" t="s">
        <v>18</v>
      </c>
      <c r="C23" s="13">
        <f>IFERROR((C24/C26),0)</f>
        <v>0.6227921606581176</v>
      </c>
      <c r="D23" s="13">
        <f>IFERROR((D24/D26),0)</f>
        <v>0.60633922090491166</v>
      </c>
      <c r="E23" s="107">
        <f>D23-C23</f>
        <v>-1.6452939753205942E-2</v>
      </c>
      <c r="F23" s="28"/>
      <c r="G23" s="28"/>
      <c r="H23" s="24"/>
      <c r="I23" s="24"/>
      <c r="J23" s="14"/>
    </row>
    <row r="24" spans="1:12" ht="24" x14ac:dyDescent="0.25">
      <c r="A24" s="133"/>
      <c r="B24" s="124" t="s">
        <v>36</v>
      </c>
      <c r="C24" s="128">
        <v>2574</v>
      </c>
      <c r="D24" s="128">
        <v>2506</v>
      </c>
      <c r="E24" s="144">
        <f>D24-C24</f>
        <v>-68</v>
      </c>
      <c r="F24" s="15" t="s">
        <v>37</v>
      </c>
      <c r="G24" s="15" t="s">
        <v>29</v>
      </c>
      <c r="H24" s="17">
        <f>VLOOKUP($C$1,Modificado!C:CS,23,0)</f>
        <v>4904</v>
      </c>
      <c r="I24" s="17">
        <f>IF(C2="Inicio","0",IF(C2="1er trimestre",VLOOKUP($C$1,'1ertri'!C:CS,17,0),IF(C2="1er semestre",(VLOOKUP($C$1,'1ertri'!C:CS,17,0)+VLOOKUP($C$1,'1ersem'!C:CS,19,0)),IF(C2="3er trimestre",(VLOOKUP($C$1,'1ertri'!C:CS,17,0)+VLOOKUP($C$1,'1ersem'!C:CS,19,0)+VLOOKUP($C$1,'3ertri'!D:CE,21,0)),IF(C2="Cierre",(VLOOKUP($C$1,'1ertri'!C:CS,17,0)+VLOOKUP($C$1,'1ersem'!C:CS,19,0)+VLOOKUP($C$1,'3ertri'!D:CE,21,0)))))))</f>
        <v>4702</v>
      </c>
      <c r="J24" s="18">
        <f>I24-H24</f>
        <v>-202</v>
      </c>
    </row>
    <row r="25" spans="1:12" ht="69" customHeight="1" x14ac:dyDescent="0.25">
      <c r="A25" s="133"/>
      <c r="B25" s="124"/>
      <c r="C25" s="128"/>
      <c r="D25" s="128"/>
      <c r="E25" s="145"/>
      <c r="F25" s="15" t="s">
        <v>38</v>
      </c>
      <c r="G25" s="15" t="s">
        <v>21</v>
      </c>
      <c r="H25" s="17">
        <v>67</v>
      </c>
      <c r="I25" s="17">
        <v>71</v>
      </c>
      <c r="J25" s="18">
        <f>I25-H25</f>
        <v>4</v>
      </c>
    </row>
    <row r="26" spans="1:12" ht="60" x14ac:dyDescent="0.25">
      <c r="A26" s="133"/>
      <c r="B26" s="124" t="s">
        <v>39</v>
      </c>
      <c r="C26" s="128">
        <v>4133</v>
      </c>
      <c r="D26" s="128">
        <v>4133</v>
      </c>
      <c r="E26" s="144">
        <f>D26-C26</f>
        <v>0</v>
      </c>
      <c r="F26" s="15" t="s">
        <v>40</v>
      </c>
      <c r="G26" s="15" t="s">
        <v>21</v>
      </c>
      <c r="H26" s="17">
        <v>73</v>
      </c>
      <c r="I26" s="17">
        <v>102</v>
      </c>
      <c r="J26" s="18">
        <f>I26-H26</f>
        <v>29</v>
      </c>
    </row>
    <row r="27" spans="1:12" ht="36" x14ac:dyDescent="0.25">
      <c r="A27" s="134"/>
      <c r="B27" s="125"/>
      <c r="C27" s="129"/>
      <c r="D27" s="129"/>
      <c r="E27" s="148"/>
      <c r="F27" s="19" t="s">
        <v>41</v>
      </c>
      <c r="G27" s="19" t="s">
        <v>29</v>
      </c>
      <c r="H27" s="29">
        <v>3037</v>
      </c>
      <c r="I27" s="29">
        <v>2710</v>
      </c>
      <c r="J27" s="22">
        <f>I27-H27</f>
        <v>-327</v>
      </c>
    </row>
    <row r="28" spans="1:12" ht="15.75" x14ac:dyDescent="0.25">
      <c r="A28" s="120" t="s">
        <v>42</v>
      </c>
      <c r="B28" s="12" t="s">
        <v>43</v>
      </c>
      <c r="C28" s="13">
        <f>(1-(C29-C30+C32)/C31)</f>
        <v>0.15523954630099879</v>
      </c>
      <c r="D28" s="13">
        <f>IFERROR(1-(D29-D30+D32)/D31,0)</f>
        <v>0.13272388691383108</v>
      </c>
      <c r="E28" s="107">
        <f>D28-C28</f>
        <v>-2.2515659387167708E-2</v>
      </c>
      <c r="F28" s="30"/>
      <c r="G28" s="30"/>
      <c r="H28" s="30"/>
      <c r="I28" s="24"/>
      <c r="J28" s="14"/>
    </row>
    <row r="29" spans="1:12" ht="72" x14ac:dyDescent="0.25">
      <c r="A29" s="121"/>
      <c r="B29" s="15" t="s">
        <v>44</v>
      </c>
      <c r="C29" s="31">
        <v>11889</v>
      </c>
      <c r="D29" s="31">
        <v>11989</v>
      </c>
      <c r="E29" s="103">
        <f>D29-C29</f>
        <v>100</v>
      </c>
      <c r="F29" s="15" t="s">
        <v>45</v>
      </c>
      <c r="G29" s="15" t="s">
        <v>21</v>
      </c>
      <c r="H29" s="17">
        <v>104</v>
      </c>
      <c r="I29" s="17">
        <v>139</v>
      </c>
      <c r="J29" s="18">
        <f>I29-H29</f>
        <v>35</v>
      </c>
    </row>
    <row r="30" spans="1:12" ht="84" x14ac:dyDescent="0.25">
      <c r="A30" s="121"/>
      <c r="B30" s="15" t="s">
        <v>46</v>
      </c>
      <c r="C30" s="31">
        <v>4885</v>
      </c>
      <c r="D30" s="31">
        <v>4738</v>
      </c>
      <c r="E30" s="103">
        <f>D30-C30</f>
        <v>-147</v>
      </c>
      <c r="F30" s="15" t="s">
        <v>47</v>
      </c>
      <c r="G30" s="15" t="s">
        <v>29</v>
      </c>
      <c r="H30" s="17">
        <v>59</v>
      </c>
      <c r="I30" s="17">
        <v>54</v>
      </c>
      <c r="J30" s="18">
        <f>I30-H30</f>
        <v>-5</v>
      </c>
      <c r="L30" s="2"/>
    </row>
    <row r="31" spans="1:12" ht="24" x14ac:dyDescent="0.25">
      <c r="A31" s="121"/>
      <c r="B31" s="15" t="s">
        <v>48</v>
      </c>
      <c r="C31" s="31">
        <v>11814</v>
      </c>
      <c r="D31" s="31">
        <v>11814</v>
      </c>
      <c r="E31" s="103">
        <f t="shared" ref="E31:E32" si="0">D31-C31</f>
        <v>0</v>
      </c>
      <c r="F31" s="15" t="s">
        <v>49</v>
      </c>
      <c r="G31" s="15" t="s">
        <v>50</v>
      </c>
      <c r="H31" s="17">
        <v>146</v>
      </c>
      <c r="I31" s="17">
        <v>861</v>
      </c>
      <c r="J31" s="18">
        <f>I31-H31</f>
        <v>715</v>
      </c>
    </row>
    <row r="32" spans="1:12" ht="36" x14ac:dyDescent="0.25">
      <c r="A32" s="122"/>
      <c r="B32" s="19" t="s">
        <v>51</v>
      </c>
      <c r="C32" s="20">
        <v>2976</v>
      </c>
      <c r="D32" s="20">
        <v>2995</v>
      </c>
      <c r="E32" s="102">
        <f t="shared" si="0"/>
        <v>19</v>
      </c>
      <c r="F32" s="19" t="s">
        <v>52</v>
      </c>
      <c r="G32" s="19" t="s">
        <v>53</v>
      </c>
      <c r="H32" s="21">
        <v>119</v>
      </c>
      <c r="I32" s="21">
        <v>114</v>
      </c>
      <c r="J32" s="22">
        <f>I32-H32</f>
        <v>-5</v>
      </c>
    </row>
    <row r="33" spans="1:10" ht="15.75" x14ac:dyDescent="0.25">
      <c r="A33" s="132" t="s">
        <v>54</v>
      </c>
      <c r="B33" s="12" t="s">
        <v>18</v>
      </c>
      <c r="C33" s="13">
        <f>IFERROR((C34/C38),0)</f>
        <v>0.18247357214896717</v>
      </c>
      <c r="D33" s="13">
        <f>IFERROR((D34/D38),0)</f>
        <v>0.17721424296828248</v>
      </c>
      <c r="E33" s="13">
        <f>D33-C33</f>
        <v>-5.2593291806846965E-3</v>
      </c>
      <c r="F33" s="28"/>
      <c r="G33" s="28"/>
      <c r="H33" s="24"/>
      <c r="I33" s="24"/>
      <c r="J33" s="14"/>
    </row>
    <row r="34" spans="1:10" ht="48" x14ac:dyDescent="0.25">
      <c r="A34" s="133"/>
      <c r="B34" s="124" t="s">
        <v>55</v>
      </c>
      <c r="C34" s="128">
        <v>4885</v>
      </c>
      <c r="D34" s="128">
        <v>4738</v>
      </c>
      <c r="E34" s="101">
        <f>D34-C34</f>
        <v>-147</v>
      </c>
      <c r="F34" s="15" t="s">
        <v>56</v>
      </c>
      <c r="G34" s="15" t="s">
        <v>57</v>
      </c>
      <c r="H34" s="17">
        <v>243</v>
      </c>
      <c r="I34" s="17">
        <v>484</v>
      </c>
      <c r="J34" s="18">
        <f t="shared" ref="J34:J40" si="1">I34-H34</f>
        <v>241</v>
      </c>
    </row>
    <row r="35" spans="1:10" ht="48" x14ac:dyDescent="0.25">
      <c r="A35" s="133"/>
      <c r="B35" s="124"/>
      <c r="C35" s="128"/>
      <c r="D35" s="128"/>
      <c r="E35" s="101">
        <f>D34-C34</f>
        <v>-147</v>
      </c>
      <c r="F35" s="15" t="s">
        <v>58</v>
      </c>
      <c r="G35" s="15" t="s">
        <v>59</v>
      </c>
      <c r="H35" s="17">
        <v>184</v>
      </c>
      <c r="I35" s="17">
        <v>155</v>
      </c>
      <c r="J35" s="18">
        <f t="shared" si="1"/>
        <v>-29</v>
      </c>
    </row>
    <row r="36" spans="1:10" ht="15.75" x14ac:dyDescent="0.25">
      <c r="A36" s="133"/>
      <c r="B36" s="124"/>
      <c r="C36" s="128"/>
      <c r="D36" s="128"/>
      <c r="E36" s="101"/>
      <c r="F36" s="15" t="s">
        <v>60</v>
      </c>
      <c r="G36" s="15" t="s">
        <v>60</v>
      </c>
      <c r="H36" s="17">
        <v>9</v>
      </c>
      <c r="I36" s="17">
        <v>18</v>
      </c>
      <c r="J36" s="18">
        <f t="shared" si="1"/>
        <v>9</v>
      </c>
    </row>
    <row r="37" spans="1:10" ht="24" x14ac:dyDescent="0.25">
      <c r="A37" s="133"/>
      <c r="B37" s="124"/>
      <c r="C37" s="128"/>
      <c r="D37" s="128"/>
      <c r="E37" s="101"/>
      <c r="F37" s="15" t="s">
        <v>61</v>
      </c>
      <c r="G37" s="15" t="s">
        <v>62</v>
      </c>
      <c r="H37" s="17">
        <v>80</v>
      </c>
      <c r="I37" s="33">
        <v>93</v>
      </c>
      <c r="J37" s="18">
        <f t="shared" si="1"/>
        <v>13</v>
      </c>
    </row>
    <row r="38" spans="1:10" ht="36" x14ac:dyDescent="0.25">
      <c r="A38" s="133"/>
      <c r="B38" s="124" t="s">
        <v>63</v>
      </c>
      <c r="C38" s="128">
        <v>26771</v>
      </c>
      <c r="D38" s="126">
        <v>26736</v>
      </c>
      <c r="E38" s="141">
        <f>D38-C38</f>
        <v>-35</v>
      </c>
      <c r="F38" s="15" t="s">
        <v>64</v>
      </c>
      <c r="G38" s="15" t="s">
        <v>21</v>
      </c>
      <c r="H38" s="17">
        <v>20</v>
      </c>
      <c r="I38" s="33">
        <v>12</v>
      </c>
      <c r="J38" s="18">
        <f t="shared" si="1"/>
        <v>-8</v>
      </c>
    </row>
    <row r="39" spans="1:10" ht="15" customHeight="1" x14ac:dyDescent="0.25">
      <c r="A39" s="133"/>
      <c r="B39" s="124"/>
      <c r="C39" s="128"/>
      <c r="D39" s="126"/>
      <c r="E39" s="142"/>
      <c r="F39" s="15" t="s">
        <v>65</v>
      </c>
      <c r="G39" s="15" t="s">
        <v>66</v>
      </c>
      <c r="H39" s="17">
        <v>5479</v>
      </c>
      <c r="I39" s="33">
        <v>10540</v>
      </c>
      <c r="J39" s="18">
        <f t="shared" si="1"/>
        <v>5061</v>
      </c>
    </row>
    <row r="40" spans="1:10" ht="36" x14ac:dyDescent="0.25">
      <c r="A40" s="134"/>
      <c r="B40" s="125"/>
      <c r="C40" s="129"/>
      <c r="D40" s="127"/>
      <c r="E40" s="143"/>
      <c r="F40" s="19" t="s">
        <v>67</v>
      </c>
      <c r="G40" s="19"/>
      <c r="H40" s="21">
        <v>3649</v>
      </c>
      <c r="I40" s="29">
        <v>5957</v>
      </c>
      <c r="J40" s="22">
        <f t="shared" si="1"/>
        <v>2308</v>
      </c>
    </row>
    <row r="41" spans="1:10" ht="15.75" x14ac:dyDescent="0.25">
      <c r="A41" s="120" t="s">
        <v>68</v>
      </c>
      <c r="B41" s="12" t="s">
        <v>18</v>
      </c>
      <c r="C41" s="13">
        <f>IFERROR((C42/C44),0)</f>
        <v>0.96643026004728128</v>
      </c>
      <c r="D41" s="94">
        <f>IFERROR((D42/D44),0)</f>
        <v>0.70217028380634394</v>
      </c>
      <c r="E41" s="94">
        <f>D41-C41</f>
        <v>-0.26425997624093733</v>
      </c>
      <c r="F41" s="28"/>
      <c r="G41" s="28"/>
      <c r="H41" s="24"/>
      <c r="I41" s="24"/>
      <c r="J41" s="14"/>
    </row>
    <row r="42" spans="1:10" ht="60" x14ac:dyDescent="0.25">
      <c r="A42" s="121"/>
      <c r="B42" s="124" t="s">
        <v>69</v>
      </c>
      <c r="C42" s="126">
        <v>2044</v>
      </c>
      <c r="D42" s="128">
        <v>2103</v>
      </c>
      <c r="E42" s="144">
        <f>D42-C42</f>
        <v>59</v>
      </c>
      <c r="F42" s="15" t="s">
        <v>70</v>
      </c>
      <c r="G42" s="15"/>
      <c r="H42" s="17">
        <v>4366</v>
      </c>
      <c r="I42" s="33">
        <v>7174</v>
      </c>
      <c r="J42" s="18">
        <f>I42-H42</f>
        <v>2808</v>
      </c>
    </row>
    <row r="43" spans="1:10" ht="48" x14ac:dyDescent="0.25">
      <c r="A43" s="121"/>
      <c r="B43" s="124"/>
      <c r="C43" s="126"/>
      <c r="D43" s="128"/>
      <c r="E43" s="145"/>
      <c r="F43" s="26" t="s">
        <v>71</v>
      </c>
      <c r="G43" s="15"/>
      <c r="H43" s="17">
        <v>2933</v>
      </c>
      <c r="I43" s="17">
        <v>3240</v>
      </c>
      <c r="J43" s="18">
        <f>I43-H43</f>
        <v>307</v>
      </c>
    </row>
    <row r="44" spans="1:10" ht="60" x14ac:dyDescent="0.25">
      <c r="A44" s="122"/>
      <c r="B44" s="19" t="s">
        <v>72</v>
      </c>
      <c r="C44" s="32">
        <v>2115</v>
      </c>
      <c r="D44" s="20">
        <v>2995</v>
      </c>
      <c r="E44" s="102">
        <f t="shared" ref="E44:E52" si="2">D44-C44</f>
        <v>880</v>
      </c>
      <c r="F44" s="49" t="s">
        <v>73</v>
      </c>
      <c r="G44" s="19"/>
      <c r="H44" s="21">
        <v>2362</v>
      </c>
      <c r="I44" s="21">
        <v>2509</v>
      </c>
      <c r="J44" s="22">
        <f>I44-H44</f>
        <v>147</v>
      </c>
    </row>
    <row r="45" spans="1:10" ht="15.75" x14ac:dyDescent="0.25">
      <c r="A45" s="120" t="s">
        <v>74</v>
      </c>
      <c r="B45" s="12" t="s">
        <v>26</v>
      </c>
      <c r="C45" s="13">
        <f>IFERROR((C46/C47)-1,0)</f>
        <v>0.54388905821395905</v>
      </c>
      <c r="D45" s="13">
        <f>IFERROR((D46/D47)-1,0)</f>
        <v>0.52895458701615361</v>
      </c>
      <c r="E45" s="13">
        <f t="shared" si="2"/>
        <v>-1.4934471197805443E-2</v>
      </c>
      <c r="F45" s="28"/>
      <c r="G45" s="28"/>
      <c r="H45" s="24"/>
      <c r="I45" s="24"/>
      <c r="J45" s="14"/>
    </row>
    <row r="46" spans="1:10" ht="60" x14ac:dyDescent="0.25">
      <c r="A46" s="121"/>
      <c r="B46" s="15" t="s">
        <v>75</v>
      </c>
      <c r="C46" s="31">
        <v>10131</v>
      </c>
      <c r="D46" s="16">
        <v>10033</v>
      </c>
      <c r="E46" s="101">
        <f t="shared" si="2"/>
        <v>-98</v>
      </c>
      <c r="F46" s="15" t="s">
        <v>76</v>
      </c>
      <c r="G46" s="15"/>
      <c r="H46" s="17">
        <v>76</v>
      </c>
      <c r="I46" s="17">
        <v>137</v>
      </c>
      <c r="J46" s="18">
        <f>I46-H46</f>
        <v>61</v>
      </c>
    </row>
    <row r="47" spans="1:10" ht="60" x14ac:dyDescent="0.25">
      <c r="A47" s="122"/>
      <c r="B47" s="19" t="s">
        <v>77</v>
      </c>
      <c r="C47" s="32">
        <v>6562</v>
      </c>
      <c r="D47" s="20">
        <v>6562</v>
      </c>
      <c r="E47" s="102">
        <f t="shared" si="2"/>
        <v>0</v>
      </c>
      <c r="F47" s="19" t="s">
        <v>78</v>
      </c>
      <c r="G47" s="19"/>
      <c r="H47" s="21">
        <v>468</v>
      </c>
      <c r="I47" s="29">
        <v>5946</v>
      </c>
      <c r="J47" s="22">
        <f>I47-H47</f>
        <v>5478</v>
      </c>
    </row>
    <row r="48" spans="1:10" ht="15.75" x14ac:dyDescent="0.25">
      <c r="A48" s="120" t="s">
        <v>79</v>
      </c>
      <c r="B48" s="12" t="s">
        <v>26</v>
      </c>
      <c r="C48" s="13">
        <f>IFERROR((C49/C50)-1,0)</f>
        <v>0.29709588199139514</v>
      </c>
      <c r="D48" s="13">
        <f>IFERROR((D49/D50)-1,0)</f>
        <v>0.28572526121696384</v>
      </c>
      <c r="E48" s="13">
        <f t="shared" si="2"/>
        <v>-1.1370620774431295E-2</v>
      </c>
      <c r="F48" s="28"/>
      <c r="G48" s="28"/>
      <c r="H48" s="24"/>
      <c r="I48" s="24"/>
      <c r="J48" s="14"/>
    </row>
    <row r="49" spans="1:10" ht="72" x14ac:dyDescent="0.25">
      <c r="A49" s="121"/>
      <c r="B49" s="15" t="s">
        <v>80</v>
      </c>
      <c r="C49" s="31">
        <v>16883</v>
      </c>
      <c r="D49" s="16">
        <v>16735</v>
      </c>
      <c r="E49" s="101">
        <f t="shared" si="2"/>
        <v>-148</v>
      </c>
      <c r="F49" s="15" t="s">
        <v>81</v>
      </c>
      <c r="G49" s="15"/>
      <c r="H49" s="17">
        <v>8254</v>
      </c>
      <c r="I49" s="17">
        <v>18677</v>
      </c>
      <c r="J49" s="18">
        <f>I49-H49</f>
        <v>10423</v>
      </c>
    </row>
    <row r="50" spans="1:10" ht="72" x14ac:dyDescent="0.25">
      <c r="A50" s="122"/>
      <c r="B50" s="19" t="s">
        <v>82</v>
      </c>
      <c r="C50" s="32">
        <v>13016</v>
      </c>
      <c r="D50" s="20">
        <v>13016</v>
      </c>
      <c r="E50" s="102">
        <f t="shared" si="2"/>
        <v>0</v>
      </c>
      <c r="F50" s="19" t="s">
        <v>83</v>
      </c>
      <c r="G50" s="19"/>
      <c r="H50" s="21">
        <v>59</v>
      </c>
      <c r="I50" s="21">
        <v>1315</v>
      </c>
      <c r="J50" s="22">
        <f>I50-H50</f>
        <v>1256</v>
      </c>
    </row>
    <row r="51" spans="1:10" ht="15.75" x14ac:dyDescent="0.25">
      <c r="A51" s="120" t="s">
        <v>84</v>
      </c>
      <c r="B51" s="12" t="s">
        <v>26</v>
      </c>
      <c r="C51" s="13">
        <f>IFERROR((C52/C53)-1,0)</f>
        <v>0.37907206317867725</v>
      </c>
      <c r="D51" s="13">
        <f>IFERROR((D52/D53)-1,0)</f>
        <v>-4.8371174728529143E-2</v>
      </c>
      <c r="E51" s="13">
        <f t="shared" si="2"/>
        <v>-0.4274432379072064</v>
      </c>
      <c r="F51" s="28"/>
      <c r="G51" s="28"/>
      <c r="H51" s="24"/>
      <c r="I51" s="24"/>
      <c r="J51" s="14"/>
    </row>
    <row r="52" spans="1:10" ht="48" x14ac:dyDescent="0.25">
      <c r="A52" s="121"/>
      <c r="B52" s="15" t="s">
        <v>85</v>
      </c>
      <c r="C52" s="31">
        <v>1397</v>
      </c>
      <c r="D52" s="16">
        <v>964</v>
      </c>
      <c r="E52" s="101">
        <f t="shared" si="2"/>
        <v>-433</v>
      </c>
      <c r="F52" s="15" t="s">
        <v>86</v>
      </c>
      <c r="G52" s="15"/>
      <c r="H52" s="17">
        <v>158</v>
      </c>
      <c r="I52" s="17">
        <v>212</v>
      </c>
      <c r="J52" s="18">
        <f>I52-H52</f>
        <v>54</v>
      </c>
    </row>
    <row r="53" spans="1:10" ht="48" x14ac:dyDescent="0.25">
      <c r="A53" s="122"/>
      <c r="B53" s="19" t="s">
        <v>87</v>
      </c>
      <c r="C53" s="32">
        <v>1013</v>
      </c>
      <c r="D53" s="20">
        <v>1013</v>
      </c>
      <c r="E53" s="102">
        <f>D53-E51</f>
        <v>1013.4274432379073</v>
      </c>
      <c r="F53" s="19" t="s">
        <v>88</v>
      </c>
      <c r="G53" s="19"/>
      <c r="H53" s="21">
        <v>79</v>
      </c>
      <c r="I53" s="21">
        <v>94</v>
      </c>
      <c r="J53" s="22">
        <f>I53-H53</f>
        <v>15</v>
      </c>
    </row>
    <row r="54" spans="1:10" ht="15.75" x14ac:dyDescent="0.25">
      <c r="A54" s="120" t="s">
        <v>89</v>
      </c>
      <c r="B54" s="12" t="s">
        <v>26</v>
      </c>
      <c r="C54" s="13">
        <f>IFERROR((C55/C56)-1,0)</f>
        <v>0.2594901692495315</v>
      </c>
      <c r="D54" s="13">
        <f>IFERROR((D55/D56)-1,0)</f>
        <v>-0.19426514768434511</v>
      </c>
      <c r="E54" s="13">
        <f>D54-C54</f>
        <v>-0.45375531693387661</v>
      </c>
      <c r="F54" s="28"/>
      <c r="G54" s="28"/>
      <c r="H54" s="24"/>
      <c r="I54" s="24"/>
      <c r="J54" s="14"/>
    </row>
    <row r="55" spans="1:10" ht="84" x14ac:dyDescent="0.25">
      <c r="A55" s="121"/>
      <c r="B55" s="15" t="s">
        <v>90</v>
      </c>
      <c r="C55" s="34">
        <v>1693712</v>
      </c>
      <c r="D55" s="98">
        <v>1083520</v>
      </c>
      <c r="E55" s="98">
        <f>D55-C55</f>
        <v>-610192</v>
      </c>
      <c r="F55" s="15" t="s">
        <v>91</v>
      </c>
      <c r="G55" s="15"/>
      <c r="H55" s="17">
        <v>74</v>
      </c>
      <c r="I55" s="17">
        <v>76</v>
      </c>
      <c r="J55" s="18">
        <f>I55-H55</f>
        <v>2</v>
      </c>
    </row>
    <row r="56" spans="1:10" ht="84" x14ac:dyDescent="0.25">
      <c r="A56" s="122"/>
      <c r="B56" s="19" t="s">
        <v>92</v>
      </c>
      <c r="C56" s="23">
        <v>1344760</v>
      </c>
      <c r="D56" s="64">
        <v>1344760</v>
      </c>
      <c r="E56" s="64">
        <f>D56-C56</f>
        <v>0</v>
      </c>
      <c r="F56" s="19" t="s">
        <v>93</v>
      </c>
      <c r="G56" s="19"/>
      <c r="H56" s="35">
        <v>1693712</v>
      </c>
      <c r="I56" s="35">
        <v>1083520</v>
      </c>
      <c r="J56" s="115">
        <f>I56-H56</f>
        <v>-610192</v>
      </c>
    </row>
    <row r="57" spans="1:10" x14ac:dyDescent="0.25">
      <c r="A57" s="67"/>
      <c r="B57" s="68"/>
      <c r="C57" s="69"/>
      <c r="D57" s="70"/>
      <c r="E57" s="70"/>
      <c r="F57" s="68"/>
      <c r="G57" s="68"/>
      <c r="H57" s="71"/>
      <c r="I57" s="71"/>
      <c r="J57" s="72"/>
    </row>
    <row r="58" spans="1:10" ht="15.75" x14ac:dyDescent="0.25">
      <c r="A58" s="120" t="s">
        <v>94</v>
      </c>
      <c r="B58" s="12" t="s">
        <v>18</v>
      </c>
      <c r="C58" s="13">
        <f>IFERROR((C59/C60),0)</f>
        <v>3.498950314905528E-2</v>
      </c>
      <c r="D58" s="13">
        <f>IFERROR((D59/D60),0)</f>
        <v>2.1853365585119692E-2</v>
      </c>
      <c r="E58" s="13">
        <f>D58-C58</f>
        <v>-1.3136137563935588E-2</v>
      </c>
      <c r="F58" s="28"/>
      <c r="G58" s="28"/>
      <c r="H58" s="24"/>
      <c r="I58" s="24"/>
      <c r="J58" s="14"/>
    </row>
    <row r="59" spans="1:10" ht="60" x14ac:dyDescent="0.25">
      <c r="A59" s="121"/>
      <c r="B59" s="15" t="s">
        <v>95</v>
      </c>
      <c r="C59" s="31">
        <v>400</v>
      </c>
      <c r="D59" s="16">
        <v>262</v>
      </c>
      <c r="E59" s="101">
        <f>D59-C59</f>
        <v>-138</v>
      </c>
      <c r="F59" s="15" t="s">
        <v>96</v>
      </c>
      <c r="G59" s="15"/>
      <c r="H59" s="17">
        <v>460</v>
      </c>
      <c r="I59" s="17">
        <v>903</v>
      </c>
      <c r="J59" s="18">
        <f>I59-H59</f>
        <v>443</v>
      </c>
    </row>
    <row r="60" spans="1:10" ht="60" x14ac:dyDescent="0.25">
      <c r="A60" s="122"/>
      <c r="B60" s="19" t="s">
        <v>97</v>
      </c>
      <c r="C60" s="32">
        <v>11432</v>
      </c>
      <c r="D60" s="20">
        <v>11989</v>
      </c>
      <c r="E60" s="102">
        <f>D60-C60</f>
        <v>557</v>
      </c>
      <c r="F60" s="19" t="s">
        <v>98</v>
      </c>
      <c r="G60" s="19"/>
      <c r="H60" s="21">
        <v>77</v>
      </c>
      <c r="I60" s="21">
        <v>169</v>
      </c>
      <c r="J60" s="22">
        <f>I60-H60</f>
        <v>92</v>
      </c>
    </row>
    <row r="61" spans="1:10" ht="15.75" x14ac:dyDescent="0.25">
      <c r="A61" s="132" t="s">
        <v>99</v>
      </c>
      <c r="B61" s="12" t="s">
        <v>26</v>
      </c>
      <c r="C61" s="13">
        <f>IFERROR((C62/C63)-1,0)</f>
        <v>9.5948827292110961E-2</v>
      </c>
      <c r="D61" s="13">
        <f>IFERROR((D62/D63)-1,0)</f>
        <v>-0.53091684434968012</v>
      </c>
      <c r="E61" s="13">
        <f>D61-C61</f>
        <v>-0.62686567164179108</v>
      </c>
      <c r="F61" s="36"/>
      <c r="G61" s="36"/>
      <c r="H61" s="24"/>
      <c r="I61" s="24"/>
      <c r="J61" s="14"/>
    </row>
    <row r="62" spans="1:10" ht="108" x14ac:dyDescent="0.25">
      <c r="A62" s="133"/>
      <c r="B62" s="15" t="s">
        <v>100</v>
      </c>
      <c r="C62" s="31">
        <v>514</v>
      </c>
      <c r="D62" s="16">
        <v>220</v>
      </c>
      <c r="E62" s="101">
        <f>D62-C62</f>
        <v>-294</v>
      </c>
      <c r="F62" s="15" t="s">
        <v>101</v>
      </c>
      <c r="G62" s="15"/>
      <c r="H62" s="17">
        <v>28</v>
      </c>
      <c r="I62" s="17">
        <v>98</v>
      </c>
      <c r="J62" s="25">
        <v>0</v>
      </c>
    </row>
    <row r="63" spans="1:10" ht="36" x14ac:dyDescent="0.25">
      <c r="A63" s="133"/>
      <c r="B63" s="124" t="s">
        <v>102</v>
      </c>
      <c r="C63" s="130">
        <v>469</v>
      </c>
      <c r="D63" s="128">
        <v>469</v>
      </c>
      <c r="E63" s="146">
        <f>E66</f>
        <v>-192.89999999999998</v>
      </c>
      <c r="F63" s="15" t="s">
        <v>103</v>
      </c>
      <c r="G63" s="15"/>
      <c r="H63" s="17">
        <v>26</v>
      </c>
      <c r="I63" s="17">
        <v>103</v>
      </c>
      <c r="J63" s="25">
        <v>2</v>
      </c>
    </row>
    <row r="64" spans="1:10" ht="48" x14ac:dyDescent="0.25">
      <c r="A64" s="134"/>
      <c r="B64" s="125"/>
      <c r="C64" s="131"/>
      <c r="D64" s="129"/>
      <c r="E64" s="147"/>
      <c r="F64" s="19" t="s">
        <v>104</v>
      </c>
      <c r="G64" s="19"/>
      <c r="H64" s="21">
        <v>46</v>
      </c>
      <c r="I64" s="21">
        <v>82</v>
      </c>
      <c r="J64" s="27">
        <v>2</v>
      </c>
    </row>
    <row r="65" spans="1:10" ht="15.75" x14ac:dyDescent="0.25">
      <c r="A65" s="120" t="s">
        <v>105</v>
      </c>
      <c r="B65" s="12" t="s">
        <v>18</v>
      </c>
      <c r="C65" s="13">
        <f>IFERROR((C66/C67),0)</f>
        <v>0.88571428571428568</v>
      </c>
      <c r="D65" s="13">
        <f>IFERROR((D66/D67),0)</f>
        <v>0.54125000000000001</v>
      </c>
      <c r="E65" s="13">
        <f>D65-C65</f>
        <v>-0.34446428571428567</v>
      </c>
      <c r="F65" s="28"/>
      <c r="G65" s="28"/>
      <c r="H65" s="24"/>
      <c r="I65" s="24"/>
      <c r="J65" s="14"/>
    </row>
    <row r="66" spans="1:10" ht="84" x14ac:dyDescent="0.25">
      <c r="A66" s="121"/>
      <c r="B66" s="15" t="s">
        <v>106</v>
      </c>
      <c r="C66" s="31">
        <v>496</v>
      </c>
      <c r="D66" s="16">
        <v>303.10000000000002</v>
      </c>
      <c r="E66" s="101">
        <f>D66-C66</f>
        <v>-192.89999999999998</v>
      </c>
      <c r="F66" s="15" t="s">
        <v>107</v>
      </c>
      <c r="G66" s="15"/>
      <c r="H66" s="17">
        <v>171</v>
      </c>
      <c r="I66" s="17">
        <v>402</v>
      </c>
      <c r="J66" s="18">
        <f>I66-H66</f>
        <v>231</v>
      </c>
    </row>
    <row r="67" spans="1:10" ht="24" x14ac:dyDescent="0.25">
      <c r="A67" s="121"/>
      <c r="B67" s="124" t="s">
        <v>108</v>
      </c>
      <c r="C67" s="126">
        <v>560</v>
      </c>
      <c r="D67" s="128">
        <v>560</v>
      </c>
      <c r="E67" s="114">
        <f>D67-C67</f>
        <v>0</v>
      </c>
      <c r="F67" s="15" t="s">
        <v>109</v>
      </c>
      <c r="G67" s="15"/>
      <c r="H67" s="33">
        <v>3</v>
      </c>
      <c r="I67" s="33">
        <v>3</v>
      </c>
      <c r="J67" s="18">
        <f>I67-H67</f>
        <v>0</v>
      </c>
    </row>
    <row r="68" spans="1:10" ht="24" x14ac:dyDescent="0.25">
      <c r="A68" s="122"/>
      <c r="B68" s="125"/>
      <c r="C68" s="127"/>
      <c r="D68" s="129"/>
      <c r="E68" s="102"/>
      <c r="F68" s="19" t="s">
        <v>110</v>
      </c>
      <c r="G68" s="19"/>
      <c r="H68" s="21">
        <v>26</v>
      </c>
      <c r="I68" s="21">
        <v>100</v>
      </c>
      <c r="J68" s="22">
        <f>I68-H68</f>
        <v>74</v>
      </c>
    </row>
    <row r="69" spans="1:10" ht="15.75" x14ac:dyDescent="0.25">
      <c r="A69" s="120" t="s">
        <v>111</v>
      </c>
      <c r="B69" s="12" t="s">
        <v>18</v>
      </c>
      <c r="C69" s="13">
        <f>IFERROR((C70/C71),0)</f>
        <v>8.2681470266633028E-2</v>
      </c>
      <c r="D69" s="13">
        <f>IFERROR((D70/D71),0)</f>
        <v>8.0490449578780543E-2</v>
      </c>
      <c r="E69" s="13">
        <f t="shared" ref="E69:E77" si="3">D69-C69</f>
        <v>-2.1910206878524852E-3</v>
      </c>
      <c r="F69" s="28"/>
      <c r="G69" s="28"/>
      <c r="H69" s="24"/>
      <c r="I69" s="24"/>
      <c r="J69" s="14"/>
    </row>
    <row r="70" spans="1:10" ht="116.25" customHeight="1" x14ac:dyDescent="0.25">
      <c r="A70" s="121"/>
      <c r="B70" s="15" t="s">
        <v>112</v>
      </c>
      <c r="C70" s="16">
        <v>983</v>
      </c>
      <c r="D70" s="31">
        <v>965</v>
      </c>
      <c r="E70" s="103">
        <f t="shared" si="3"/>
        <v>-18</v>
      </c>
      <c r="F70" s="15" t="s">
        <v>113</v>
      </c>
      <c r="G70" s="15"/>
      <c r="H70" s="17">
        <v>36</v>
      </c>
      <c r="I70" s="17">
        <v>33</v>
      </c>
      <c r="J70" s="18">
        <f>I70-H70</f>
        <v>-3</v>
      </c>
    </row>
    <row r="71" spans="1:10" ht="60" x14ac:dyDescent="0.25">
      <c r="A71" s="122"/>
      <c r="B71" s="19" t="s">
        <v>114</v>
      </c>
      <c r="C71" s="32">
        <v>11889</v>
      </c>
      <c r="D71" s="20">
        <v>11989</v>
      </c>
      <c r="E71" s="102">
        <f t="shared" si="3"/>
        <v>100</v>
      </c>
      <c r="F71" s="19" t="s">
        <v>115</v>
      </c>
      <c r="G71" s="19"/>
      <c r="H71" s="21">
        <v>0</v>
      </c>
      <c r="I71" s="21">
        <v>589</v>
      </c>
      <c r="J71" s="22">
        <f>I71-H71</f>
        <v>589</v>
      </c>
    </row>
    <row r="72" spans="1:10" ht="15.75" x14ac:dyDescent="0.25">
      <c r="A72" s="120" t="s">
        <v>116</v>
      </c>
      <c r="B72" s="12" t="s">
        <v>18</v>
      </c>
      <c r="C72" s="13">
        <f>IFERROR((C73/C74),0)</f>
        <v>0.99276642274371263</v>
      </c>
      <c r="D72" s="13">
        <f>IFERROR((D73/D74),0)</f>
        <v>0.5750693918748423</v>
      </c>
      <c r="E72" s="13">
        <f t="shared" si="3"/>
        <v>-0.41769703086887033</v>
      </c>
      <c r="F72" s="28"/>
      <c r="G72" s="28"/>
      <c r="H72" s="24"/>
      <c r="I72" s="24"/>
      <c r="J72" s="14"/>
    </row>
    <row r="73" spans="1:10" ht="60" x14ac:dyDescent="0.25">
      <c r="A73" s="121"/>
      <c r="B73" s="15" t="s">
        <v>117</v>
      </c>
      <c r="C73" s="31">
        <v>11803</v>
      </c>
      <c r="D73" s="16">
        <v>6837</v>
      </c>
      <c r="E73" s="101">
        <f t="shared" si="3"/>
        <v>-4966</v>
      </c>
      <c r="F73" s="15" t="s">
        <v>118</v>
      </c>
      <c r="G73" s="15"/>
      <c r="H73" s="17">
        <v>10574</v>
      </c>
      <c r="I73" s="17">
        <v>17873</v>
      </c>
      <c r="J73" s="25">
        <v>1</v>
      </c>
    </row>
    <row r="74" spans="1:10" ht="36" x14ac:dyDescent="0.25">
      <c r="A74" s="122"/>
      <c r="B74" s="19" t="s">
        <v>119</v>
      </c>
      <c r="C74" s="32">
        <v>11889</v>
      </c>
      <c r="D74" s="20">
        <v>11889</v>
      </c>
      <c r="E74" s="102">
        <f t="shared" si="3"/>
        <v>0</v>
      </c>
      <c r="F74" s="19" t="s">
        <v>120</v>
      </c>
      <c r="G74" s="19"/>
      <c r="H74" s="21">
        <v>9804</v>
      </c>
      <c r="I74" s="21">
        <v>15768</v>
      </c>
      <c r="J74" s="27">
        <v>2</v>
      </c>
    </row>
    <row r="75" spans="1:10" ht="15.75" x14ac:dyDescent="0.25">
      <c r="A75" s="120" t="s">
        <v>121</v>
      </c>
      <c r="B75" s="12" t="s">
        <v>18</v>
      </c>
      <c r="C75" s="13">
        <f>IFERROR((C76/C77),0)</f>
        <v>0.24341637010676156</v>
      </c>
      <c r="D75" s="13">
        <f>IFERROR((D76/D77),0)</f>
        <v>0.38512616201859229</v>
      </c>
      <c r="E75" s="13">
        <f t="shared" si="3"/>
        <v>0.14170979191183072</v>
      </c>
      <c r="F75" s="28"/>
      <c r="G75" s="28"/>
      <c r="H75" s="24"/>
      <c r="I75" s="24"/>
      <c r="J75" s="14"/>
    </row>
    <row r="76" spans="1:10" ht="96" customHeight="1" x14ac:dyDescent="0.25">
      <c r="A76" s="121"/>
      <c r="B76" s="15" t="s">
        <v>122</v>
      </c>
      <c r="C76" s="31">
        <v>342</v>
      </c>
      <c r="D76" s="31">
        <v>290</v>
      </c>
      <c r="E76" s="103">
        <f t="shared" si="3"/>
        <v>-52</v>
      </c>
      <c r="F76" s="15" t="s">
        <v>123</v>
      </c>
      <c r="G76" s="15"/>
      <c r="H76" s="17">
        <v>53</v>
      </c>
      <c r="I76" s="17">
        <v>48</v>
      </c>
      <c r="J76" s="25">
        <v>1</v>
      </c>
    </row>
    <row r="77" spans="1:10" ht="24" x14ac:dyDescent="0.25">
      <c r="A77" s="121"/>
      <c r="B77" s="124" t="s">
        <v>124</v>
      </c>
      <c r="C77" s="126">
        <v>1405</v>
      </c>
      <c r="D77" s="126">
        <v>753</v>
      </c>
      <c r="E77" s="103">
        <f t="shared" si="3"/>
        <v>-652</v>
      </c>
      <c r="F77" s="15" t="s">
        <v>125</v>
      </c>
      <c r="G77" s="15"/>
      <c r="H77" s="17">
        <v>14</v>
      </c>
      <c r="I77" s="17">
        <v>9</v>
      </c>
      <c r="J77" s="25">
        <v>2</v>
      </c>
    </row>
    <row r="78" spans="1:10" ht="24" x14ac:dyDescent="0.25">
      <c r="A78" s="122"/>
      <c r="B78" s="125"/>
      <c r="C78" s="127"/>
      <c r="D78" s="127"/>
      <c r="E78" s="104"/>
      <c r="F78" s="19" t="s">
        <v>126</v>
      </c>
      <c r="G78" s="19"/>
      <c r="H78" s="21">
        <v>1703</v>
      </c>
      <c r="I78" s="21">
        <v>1283</v>
      </c>
      <c r="J78" s="27">
        <v>1</v>
      </c>
    </row>
    <row r="79" spans="1:10" ht="15.75" x14ac:dyDescent="0.25">
      <c r="A79" s="120" t="s">
        <v>127</v>
      </c>
      <c r="B79" s="12" t="s">
        <v>128</v>
      </c>
      <c r="C79" s="37">
        <f>C80/C81</f>
        <v>10.016006739679865</v>
      </c>
      <c r="D79" s="37">
        <f>IFERROR(D80/D81,0)</f>
        <v>9.6189320388349522</v>
      </c>
      <c r="E79" s="37">
        <f>D79-C79</f>
        <v>-0.3970747008449127</v>
      </c>
      <c r="F79" s="28"/>
      <c r="G79" s="28"/>
      <c r="H79" s="24"/>
      <c r="I79" s="24"/>
      <c r="J79" s="14"/>
    </row>
    <row r="80" spans="1:10" ht="36" x14ac:dyDescent="0.25">
      <c r="A80" s="121"/>
      <c r="B80" s="15" t="s">
        <v>27</v>
      </c>
      <c r="C80" s="31">
        <v>11889</v>
      </c>
      <c r="D80" s="16">
        <v>11889</v>
      </c>
      <c r="E80" s="101">
        <f>D80-C80</f>
        <v>0</v>
      </c>
      <c r="F80" s="15" t="s">
        <v>129</v>
      </c>
      <c r="G80" s="15"/>
      <c r="H80" s="17">
        <v>177</v>
      </c>
      <c r="I80" s="17">
        <v>315</v>
      </c>
      <c r="J80" s="25">
        <v>1</v>
      </c>
    </row>
    <row r="81" spans="1:10" ht="24" x14ac:dyDescent="0.25">
      <c r="A81" s="121"/>
      <c r="B81" s="124" t="s">
        <v>130</v>
      </c>
      <c r="C81" s="128">
        <v>1187</v>
      </c>
      <c r="D81" s="126">
        <v>1236</v>
      </c>
      <c r="E81" s="103">
        <f>D81-C81</f>
        <v>49</v>
      </c>
      <c r="F81" s="15" t="s">
        <v>131</v>
      </c>
      <c r="G81" s="15"/>
      <c r="H81" s="17">
        <v>41</v>
      </c>
      <c r="I81" s="17">
        <v>30</v>
      </c>
      <c r="J81" s="25">
        <v>2</v>
      </c>
    </row>
    <row r="82" spans="1:10" ht="46.5" customHeight="1" x14ac:dyDescent="0.25">
      <c r="A82" s="122"/>
      <c r="B82" s="125"/>
      <c r="C82" s="129"/>
      <c r="D82" s="127"/>
      <c r="E82" s="104"/>
      <c r="F82" s="19" t="s">
        <v>132</v>
      </c>
      <c r="G82" s="19"/>
      <c r="H82" s="21">
        <v>1332</v>
      </c>
      <c r="I82" s="21">
        <v>2284</v>
      </c>
      <c r="J82" s="27">
        <v>1</v>
      </c>
    </row>
    <row r="83" spans="1:10" x14ac:dyDescent="0.25">
      <c r="A83" s="123" t="s">
        <v>16</v>
      </c>
      <c r="B83" s="123"/>
      <c r="C83" s="123"/>
      <c r="D83" s="123"/>
      <c r="E83" s="123"/>
      <c r="F83" s="123"/>
      <c r="G83" s="38"/>
      <c r="H83" s="39"/>
      <c r="I83" s="39"/>
      <c r="J83" s="39"/>
    </row>
    <row r="84" spans="1:10" x14ac:dyDescent="0.25">
      <c r="A84" s="118" t="s">
        <v>133</v>
      </c>
      <c r="B84" s="118"/>
      <c r="C84" s="41"/>
      <c r="D84" s="41"/>
      <c r="E84" s="41"/>
      <c r="F84" s="118" t="s">
        <v>134</v>
      </c>
      <c r="G84" s="118"/>
      <c r="H84" s="118"/>
      <c r="I84" s="40"/>
      <c r="J84" s="41"/>
    </row>
    <row r="85" spans="1:10" x14ac:dyDescent="0.25">
      <c r="A85" s="42"/>
      <c r="B85" s="41"/>
      <c r="C85" s="41"/>
      <c r="D85" s="41"/>
      <c r="E85" s="41"/>
      <c r="F85" s="41"/>
      <c r="G85" s="41"/>
      <c r="H85" s="43"/>
      <c r="I85" s="43"/>
      <c r="J85" s="41"/>
    </row>
    <row r="86" spans="1:10" x14ac:dyDescent="0.25">
      <c r="A86" s="42"/>
      <c r="B86" s="41"/>
      <c r="C86" s="41"/>
      <c r="D86" s="41"/>
      <c r="E86" s="41"/>
      <c r="F86" s="41"/>
      <c r="G86" s="41"/>
      <c r="H86" s="43"/>
      <c r="I86" s="43"/>
      <c r="J86" s="41"/>
    </row>
    <row r="87" spans="1:10" x14ac:dyDescent="0.25">
      <c r="A87" s="116" t="str">
        <f>IF(C2="Inicio",VLOOKUP($C$1,Modificado!C:DJ,3,0),IF(C2="1er trimestre",VLOOKUP($C$1,'1ertri'!C:CS,3,0),IF(C2="1er semestre",VLOOKUP($C$1,'1ersem'!C:CS,3,0),IF(C2="3er trimestre",VLOOKUP($C$1,'3ertri'!D:CE,3,0),IF(C2="Cierre",VLOOKUP($C$1,'3ertri'!D:CE,3,0))))))</f>
        <v>Lic. Erika Judith Estrada García</v>
      </c>
      <c r="B87" s="116"/>
      <c r="C87" s="41"/>
      <c r="D87" s="41"/>
      <c r="E87" s="41"/>
      <c r="F87" s="116" t="str">
        <f>IF(C2="Inicio",VLOOKUP($C$1,Modificado!C:DJ,4,0),IF(C2="1er trimestre",VLOOKUP($C$1,'1ertri'!C:CS,4,0),IF(C2="1er semestre",VLOOKUP($C$1,'1ersem'!C:CS,4,0),IF(C2="3er trimestre",VLOOKUP($C$1,'3ertri'!D:CE,4,0),IF(C2="Cierre",VLOOKUP($C$1,'3ertri'!D:CE,4,0))))))</f>
        <v>Lic. Carmen Cecilia Andrade Barriga</v>
      </c>
      <c r="G87" s="116"/>
      <c r="H87" s="116"/>
      <c r="I87" s="40"/>
      <c r="J87" s="40"/>
    </row>
    <row r="88" spans="1:10" x14ac:dyDescent="0.25">
      <c r="A88" s="117" t="str">
        <f>IF(C1="CONCENTRADO","Jefe de Proyecto Planeación",IF(C1="PLANTEL CONALEP 087, LA PIEDAD","Encargada de Servicios Escolares",IF(C1="PLANTEL CONALEP 167, SAHUAYO","Encargado de Servicios Escolares"," Jefe de Escolares")))</f>
        <v>Jefe de Proyecto Planeación</v>
      </c>
      <c r="B88" s="117"/>
      <c r="C88" s="41"/>
      <c r="D88" s="41"/>
      <c r="E88" s="41"/>
      <c r="F88" s="117" t="str">
        <f>IF(C1="CONCENTRADO","Directora de Planeación",IF(C1="PLANTEL CONALEP 089, URUAPAN","Encargado de Formación Técnica","Jefe de Formación Técnica"))</f>
        <v>Directora de Planeación</v>
      </c>
      <c r="G88" s="117"/>
      <c r="H88" s="117"/>
      <c r="I88" s="44"/>
      <c r="J88" s="44"/>
    </row>
    <row r="89" spans="1:10" x14ac:dyDescent="0.25">
      <c r="A89" s="42"/>
      <c r="B89" s="41"/>
      <c r="C89" s="41"/>
      <c r="D89" s="41"/>
      <c r="E89" s="41"/>
      <c r="F89" s="41"/>
      <c r="G89" s="41"/>
      <c r="H89" s="43"/>
      <c r="I89" s="43"/>
      <c r="J89" s="41"/>
    </row>
    <row r="90" spans="1:10" x14ac:dyDescent="0.25">
      <c r="A90" s="42"/>
      <c r="B90" s="41"/>
      <c r="C90" s="41"/>
      <c r="D90" s="41"/>
      <c r="E90" s="41"/>
      <c r="F90" s="41"/>
      <c r="G90" s="41"/>
      <c r="H90" s="43"/>
      <c r="I90" s="43"/>
      <c r="J90" s="41"/>
    </row>
    <row r="91" spans="1:10" ht="14.25" customHeight="1" x14ac:dyDescent="0.25">
      <c r="A91" s="118" t="s">
        <v>134</v>
      </c>
      <c r="B91" s="118"/>
      <c r="C91" s="41"/>
      <c r="D91" s="41"/>
      <c r="E91" s="41"/>
      <c r="F91" s="118" t="s">
        <v>135</v>
      </c>
      <c r="G91" s="118"/>
      <c r="H91" s="118"/>
      <c r="I91" s="40"/>
      <c r="J91" s="41"/>
    </row>
    <row r="92" spans="1:10" x14ac:dyDescent="0.25">
      <c r="A92" s="42"/>
      <c r="B92" s="41"/>
      <c r="C92" s="41"/>
      <c r="D92" s="41"/>
      <c r="E92" s="41"/>
      <c r="F92" s="41"/>
      <c r="G92" s="41"/>
      <c r="H92" s="43"/>
      <c r="I92" s="43"/>
      <c r="J92" s="41"/>
    </row>
    <row r="93" spans="1:10" hidden="1" x14ac:dyDescent="0.25">
      <c r="A93" s="42"/>
      <c r="B93" s="41"/>
      <c r="C93" s="41"/>
      <c r="D93" s="41"/>
      <c r="E93" s="41"/>
      <c r="F93" s="41"/>
      <c r="G93" s="41"/>
      <c r="H93" s="43"/>
      <c r="I93" s="43"/>
      <c r="J93" s="41"/>
    </row>
    <row r="94" spans="1:10" hidden="1" x14ac:dyDescent="0.25">
      <c r="A94" s="118" t="str">
        <f>IF(C2="Inicio",VLOOKUP($C$1,Modificado!C:DJ,6,0),IF(C2="1er trimestre",VLOOKUP($C$1,'1ertri'!C:CS,6,0),IF(C2="1er semestre",VLOOKUP($C$1,'1ersem'!C:CS,5,0),IF(C2="3er trimestre",VLOOKUP($C$1,'3ertri'!D:CE,6,0),IF(C2="Cierre",VLOOKUP($C$1,'3ertri'!D:CE,6,0))))))</f>
        <v>Dra. Arisbe Quiroz Meza</v>
      </c>
      <c r="B94" s="118"/>
      <c r="C94" s="41"/>
      <c r="D94" s="41"/>
      <c r="E94" s="41"/>
      <c r="F94" s="119" t="str">
        <f>IF(C2="Inicio",VLOOKUP($C$1,Modificado!C:DJ,2,0),IF(C2="1er trimestre",VLOOKUP($C$1,'1ertri'!C:CS,2,0),IF(C2="1er semestre",VLOOKUP($C$1,'1ersem'!C:CS,2,0),IF(C2="3er trimestre",VLOOKUP($C$1,'3ertri'!D:CE,2,0),IF(C2="Cierre",VLOOKUP($C$1,'3ertri'!D:CE,2,0))))))</f>
        <v>Osvaldo Ruiz Ramírez</v>
      </c>
      <c r="G94" s="119"/>
      <c r="H94" s="119"/>
      <c r="I94" s="44"/>
      <c r="J94" s="44"/>
    </row>
    <row r="95" spans="1:10" hidden="1" x14ac:dyDescent="0.25">
      <c r="A95" s="117" t="str">
        <f>IF(C1="PLANTEL CONALEP 239, MORELIA II","Encargado de Sistemas de Información",IF(C1="PLANTEL CONALEP 035, LAZARO CARDENAS","Encargado de Sistemas de Información",IF(C1="CONCENTRADO","Directora Acedémica","Jefe de Sistemas de Información")))</f>
        <v>Directora Acedémica</v>
      </c>
      <c r="B95" s="117"/>
      <c r="C95" s="41"/>
      <c r="D95" s="41"/>
      <c r="E95" s="41"/>
      <c r="F95" s="117" t="str">
        <f>IF(C1="CONCENTRADO","Director General","Director de Plantel")</f>
        <v>Director General</v>
      </c>
      <c r="G95" s="117"/>
      <c r="H95" s="117"/>
      <c r="I95" s="44"/>
      <c r="J95" s="44"/>
    </row>
    <row r="96" spans="1:10" hidden="1" x14ac:dyDescent="0.25">
      <c r="A96" s="42"/>
      <c r="B96" s="41"/>
      <c r="C96" s="41"/>
      <c r="D96" s="41"/>
      <c r="E96" s="41"/>
      <c r="F96" s="41"/>
      <c r="G96" s="41"/>
      <c r="H96" s="43"/>
      <c r="I96" s="43"/>
      <c r="J96" s="41"/>
    </row>
  </sheetData>
  <mergeCells count="86">
    <mergeCell ref="E38:E40"/>
    <mergeCell ref="E42:E43"/>
    <mergeCell ref="E63:E64"/>
    <mergeCell ref="E16:E17"/>
    <mergeCell ref="E19:E20"/>
    <mergeCell ref="E21:E22"/>
    <mergeCell ref="E24:E25"/>
    <mergeCell ref="E26:E27"/>
    <mergeCell ref="A4:J4"/>
    <mergeCell ref="A1:B1"/>
    <mergeCell ref="C1:J1"/>
    <mergeCell ref="A2:B2"/>
    <mergeCell ref="C2:J2"/>
    <mergeCell ref="A3:J3"/>
    <mergeCell ref="A5:J5"/>
    <mergeCell ref="A6:J6"/>
    <mergeCell ref="A8:J8"/>
    <mergeCell ref="A9:J9"/>
    <mergeCell ref="A12:D12"/>
    <mergeCell ref="F12:I12"/>
    <mergeCell ref="A14:A17"/>
    <mergeCell ref="B16:B17"/>
    <mergeCell ref="C16:C17"/>
    <mergeCell ref="D16:D17"/>
    <mergeCell ref="A18:A22"/>
    <mergeCell ref="B19:B20"/>
    <mergeCell ref="C19:C20"/>
    <mergeCell ref="D19:D20"/>
    <mergeCell ref="B21:B22"/>
    <mergeCell ref="C21:C22"/>
    <mergeCell ref="A23:A27"/>
    <mergeCell ref="B24:B25"/>
    <mergeCell ref="C24:C25"/>
    <mergeCell ref="D24:D25"/>
    <mergeCell ref="B26:B27"/>
    <mergeCell ref="C26:C27"/>
    <mergeCell ref="D26:D27"/>
    <mergeCell ref="D34:D37"/>
    <mergeCell ref="B38:B40"/>
    <mergeCell ref="C38:C40"/>
    <mergeCell ref="D38:D40"/>
    <mergeCell ref="D21:D22"/>
    <mergeCell ref="A28:A32"/>
    <mergeCell ref="A33:A40"/>
    <mergeCell ref="B34:B37"/>
    <mergeCell ref="C34:C37"/>
    <mergeCell ref="A41:A44"/>
    <mergeCell ref="B42:B43"/>
    <mergeCell ref="C42:C43"/>
    <mergeCell ref="B67:B68"/>
    <mergeCell ref="C67:C68"/>
    <mergeCell ref="D67:D68"/>
    <mergeCell ref="A69:A71"/>
    <mergeCell ref="C63:C64"/>
    <mergeCell ref="A61:A64"/>
    <mergeCell ref="B63:B64"/>
    <mergeCell ref="D63:D64"/>
    <mergeCell ref="A65:A68"/>
    <mergeCell ref="D42:D43"/>
    <mergeCell ref="A45:A47"/>
    <mergeCell ref="A51:A53"/>
    <mergeCell ref="A54:A56"/>
    <mergeCell ref="A58:A60"/>
    <mergeCell ref="A48:A50"/>
    <mergeCell ref="A79:A82"/>
    <mergeCell ref="A83:F83"/>
    <mergeCell ref="A84:B84"/>
    <mergeCell ref="F84:H84"/>
    <mergeCell ref="A72:A74"/>
    <mergeCell ref="A75:A78"/>
    <mergeCell ref="B77:B78"/>
    <mergeCell ref="C77:C78"/>
    <mergeCell ref="D77:D78"/>
    <mergeCell ref="B81:B82"/>
    <mergeCell ref="C81:C82"/>
    <mergeCell ref="D81:D82"/>
    <mergeCell ref="A87:B87"/>
    <mergeCell ref="F87:H87"/>
    <mergeCell ref="A88:B88"/>
    <mergeCell ref="F88:H88"/>
    <mergeCell ref="A95:B95"/>
    <mergeCell ref="F95:H95"/>
    <mergeCell ref="A91:B91"/>
    <mergeCell ref="F91:H91"/>
    <mergeCell ref="A94:B94"/>
    <mergeCell ref="F94:H94"/>
  </mergeCells>
  <printOptions verticalCentered="1"/>
  <pageMargins left="0.25" right="0.25" top="0.75" bottom="0.75" header="0.3" footer="0.3"/>
  <pageSetup orientation="landscape" r:id="rId1"/>
  <headerFooter>
    <oddHeader>&amp;L&amp;G&amp;C&amp;8&amp;G</oddHeader>
    <oddFooter>&amp;C&amp;P de &amp;N</oddFooter>
  </headerFooter>
  <rowBreaks count="3" manualBreakCount="3">
    <brk id="47" max="16383" man="1"/>
    <brk id="64" max="16383" man="1"/>
    <brk id="74" max="16383" man="1"/>
  </rowBreaks>
  <legacyDrawingHF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Modificado!$A$58:$A$62</xm:f>
          </x14:formula1>
          <xm:sqref>C2:J2</xm:sqref>
        </x14:dataValidation>
        <x14:dataValidation type="list" allowBlank="1" showInputMessage="1" showErrorMessage="1">
          <x14:formula1>
            <xm:f>Modificado!$C$2:$C$15</xm:f>
          </x14:formula1>
          <xm:sqref>C1:J1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X62"/>
  <sheetViews>
    <sheetView topLeftCell="A36" workbookViewId="0">
      <pane xSplit="3" topLeftCell="AE1" activePane="topRight" state="frozen"/>
      <selection activeCell="C1" sqref="C1"/>
      <selection pane="topRight" activeCell="AI8" sqref="AI8"/>
    </sheetView>
  </sheetViews>
  <sheetFormatPr baseColWidth="10" defaultColWidth="11.42578125" defaultRowHeight="15" x14ac:dyDescent="0.25"/>
  <cols>
    <col min="1" max="1" width="11.42578125" customWidth="1"/>
    <col min="2" max="2" width="26.42578125" customWidth="1"/>
    <col min="3" max="3" width="39.42578125" bestFit="1" customWidth="1"/>
    <col min="4" max="9" width="11.42578125" customWidth="1"/>
    <col min="10" max="11" width="11.42578125" hidden="1" customWidth="1"/>
    <col min="12" max="12" width="25.7109375" hidden="1" customWidth="1"/>
    <col min="13" max="22" width="11.42578125" hidden="1" customWidth="1"/>
    <col min="23" max="23" width="15.85546875" hidden="1" customWidth="1"/>
    <col min="24" max="24" width="11.42578125" hidden="1" customWidth="1"/>
    <col min="25" max="50" width="11.42578125" customWidth="1"/>
    <col min="51" max="51" width="11.42578125" hidden="1" customWidth="1"/>
    <col min="53" max="55" width="11.42578125" hidden="1" customWidth="1"/>
    <col min="63" max="64" width="14.140625" bestFit="1" customWidth="1"/>
  </cols>
  <sheetData>
    <row r="1" spans="1:102" s="1" customFormat="1" ht="240" x14ac:dyDescent="0.25">
      <c r="A1" s="1" t="s">
        <v>136</v>
      </c>
      <c r="B1" s="1" t="s">
        <v>137</v>
      </c>
      <c r="C1" s="1" t="s">
        <v>138</v>
      </c>
      <c r="D1" s="1" t="s">
        <v>139</v>
      </c>
      <c r="E1" s="1" t="s">
        <v>140</v>
      </c>
      <c r="F1" s="1" t="s">
        <v>141</v>
      </c>
      <c r="G1" s="1" t="s">
        <v>142</v>
      </c>
      <c r="H1" s="1" t="s">
        <v>143</v>
      </c>
      <c r="I1" s="1" t="s">
        <v>144</v>
      </c>
      <c r="J1" s="1" t="s">
        <v>145</v>
      </c>
      <c r="K1" s="1" t="s">
        <v>146</v>
      </c>
      <c r="L1" s="1" t="s">
        <v>147</v>
      </c>
      <c r="M1" s="1" t="s">
        <v>148</v>
      </c>
      <c r="N1" s="1" t="s">
        <v>149</v>
      </c>
      <c r="O1" s="1" t="s">
        <v>150</v>
      </c>
      <c r="P1" s="1" t="s">
        <v>151</v>
      </c>
      <c r="Q1" s="1" t="s">
        <v>152</v>
      </c>
      <c r="R1" s="1" t="s">
        <v>153</v>
      </c>
      <c r="S1" s="1" t="s">
        <v>154</v>
      </c>
      <c r="T1" s="1" t="s">
        <v>155</v>
      </c>
      <c r="U1" s="1" t="s">
        <v>32</v>
      </c>
      <c r="V1" s="1" t="s">
        <v>156</v>
      </c>
      <c r="W1" s="1" t="s">
        <v>157</v>
      </c>
      <c r="X1" s="1" t="s">
        <v>158</v>
      </c>
      <c r="Y1" s="1" t="s">
        <v>159</v>
      </c>
      <c r="Z1" s="1" t="s">
        <v>160</v>
      </c>
      <c r="AA1" s="1" t="s">
        <v>161</v>
      </c>
      <c r="AB1" s="1" t="s">
        <v>41</v>
      </c>
      <c r="AC1" s="1" t="s">
        <v>162</v>
      </c>
      <c r="AD1" s="1" t="s">
        <v>163</v>
      </c>
      <c r="AE1" s="1" t="s">
        <v>164</v>
      </c>
      <c r="AF1" s="1" t="s">
        <v>165</v>
      </c>
      <c r="AG1" s="1" t="s">
        <v>166</v>
      </c>
      <c r="AH1" s="1" t="s">
        <v>167</v>
      </c>
      <c r="AI1" s="1" t="s">
        <v>49</v>
      </c>
      <c r="AJ1" s="1" t="s">
        <v>52</v>
      </c>
      <c r="AK1" s="1" t="s">
        <v>168</v>
      </c>
      <c r="AL1" s="1" t="s">
        <v>169</v>
      </c>
      <c r="AM1" s="1" t="s">
        <v>56</v>
      </c>
      <c r="AN1" s="1" t="s">
        <v>170</v>
      </c>
      <c r="AO1" s="1" t="s">
        <v>60</v>
      </c>
      <c r="AP1" s="1" t="s">
        <v>171</v>
      </c>
      <c r="AQ1" s="1" t="s">
        <v>172</v>
      </c>
      <c r="AR1" s="1" t="s">
        <v>65</v>
      </c>
      <c r="AS1" s="1" t="s">
        <v>173</v>
      </c>
      <c r="AT1" s="1" t="s">
        <v>174</v>
      </c>
      <c r="AU1" s="1" t="s">
        <v>175</v>
      </c>
      <c r="AV1" s="1" t="s">
        <v>70</v>
      </c>
      <c r="AW1" s="1" t="s">
        <v>176</v>
      </c>
      <c r="AX1" s="1" t="s">
        <v>177</v>
      </c>
      <c r="AY1" s="1" t="s">
        <v>178</v>
      </c>
      <c r="AZ1" s="1" t="s">
        <v>179</v>
      </c>
      <c r="BA1" s="1" t="s">
        <v>180</v>
      </c>
      <c r="BB1" s="1" t="s">
        <v>78</v>
      </c>
      <c r="BC1" s="1" t="s">
        <v>181</v>
      </c>
      <c r="BD1" s="1" t="s">
        <v>182</v>
      </c>
      <c r="BE1" s="1" t="s">
        <v>183</v>
      </c>
      <c r="BF1" s="1" t="s">
        <v>184</v>
      </c>
      <c r="BG1" s="1" t="s">
        <v>185</v>
      </c>
      <c r="BH1" s="1" t="s">
        <v>186</v>
      </c>
      <c r="BI1" s="1" t="s">
        <v>187</v>
      </c>
      <c r="BJ1" s="1" t="s">
        <v>188</v>
      </c>
      <c r="BK1" s="1" t="s">
        <v>189</v>
      </c>
      <c r="BL1" s="1" t="s">
        <v>190</v>
      </c>
      <c r="BM1" s="1" t="s">
        <v>91</v>
      </c>
      <c r="BN1" s="1" t="s">
        <v>93</v>
      </c>
      <c r="BO1" s="1" t="s">
        <v>191</v>
      </c>
      <c r="BP1" s="1" t="s">
        <v>192</v>
      </c>
      <c r="BQ1" s="1" t="s">
        <v>193</v>
      </c>
      <c r="BR1" s="1" t="s">
        <v>194</v>
      </c>
      <c r="BS1" s="1" t="s">
        <v>195</v>
      </c>
      <c r="BT1" s="1" t="s">
        <v>196</v>
      </c>
      <c r="BU1" s="1" t="s">
        <v>101</v>
      </c>
      <c r="BV1" s="1" t="s">
        <v>197</v>
      </c>
      <c r="BW1" s="1" t="s">
        <v>198</v>
      </c>
      <c r="BX1" s="1" t="s">
        <v>199</v>
      </c>
      <c r="BY1" s="1" t="s">
        <v>200</v>
      </c>
      <c r="BZ1" s="1" t="s">
        <v>201</v>
      </c>
      <c r="CA1" s="1" t="s">
        <v>109</v>
      </c>
      <c r="CB1" s="1" t="s">
        <v>202</v>
      </c>
      <c r="CC1" s="1" t="s">
        <v>203</v>
      </c>
      <c r="CD1" s="1" t="s">
        <v>204</v>
      </c>
      <c r="CE1" s="1" t="s">
        <v>205</v>
      </c>
      <c r="CF1" s="1" t="s">
        <v>206</v>
      </c>
      <c r="CG1" s="1" t="s">
        <v>207</v>
      </c>
      <c r="CH1" s="1" t="s">
        <v>204</v>
      </c>
      <c r="CI1" s="1" t="s">
        <v>118</v>
      </c>
      <c r="CJ1" s="1" t="s">
        <v>120</v>
      </c>
      <c r="CK1" s="1" t="s">
        <v>208</v>
      </c>
      <c r="CL1" s="1" t="s">
        <v>209</v>
      </c>
      <c r="CM1" s="1" t="s">
        <v>210</v>
      </c>
      <c r="CN1" s="1" t="s">
        <v>211</v>
      </c>
      <c r="CO1" s="1" t="s">
        <v>126</v>
      </c>
      <c r="CP1" s="1" t="s">
        <v>152</v>
      </c>
      <c r="CQ1" s="1" t="s">
        <v>212</v>
      </c>
      <c r="CR1" s="1" t="s">
        <v>213</v>
      </c>
      <c r="CS1" s="1" t="s">
        <v>214</v>
      </c>
      <c r="CT1" s="1" t="s">
        <v>215</v>
      </c>
      <c r="CU1" s="1" t="s">
        <v>15</v>
      </c>
      <c r="CV1" s="1" t="s">
        <v>216</v>
      </c>
      <c r="CW1" s="1" t="s">
        <v>217</v>
      </c>
      <c r="CX1" s="1" t="s">
        <v>218</v>
      </c>
    </row>
    <row r="2" spans="1:102" s="46" customFormat="1" x14ac:dyDescent="0.25">
      <c r="A2" s="48"/>
      <c r="B2" s="48"/>
      <c r="C2" s="48" t="s">
        <v>1</v>
      </c>
      <c r="D2" s="48"/>
      <c r="E2" s="48"/>
      <c r="F2" s="48"/>
      <c r="G2" s="48"/>
      <c r="H2" s="48"/>
      <c r="I2" s="48"/>
      <c r="J2" s="48"/>
      <c r="K2" s="48"/>
      <c r="L2" s="48">
        <f>SUM(L3:L16)</f>
        <v>11889</v>
      </c>
      <c r="M2" s="48">
        <f t="shared" ref="M2:BX2" si="0">SUM(M3:M16)</f>
        <v>131574</v>
      </c>
      <c r="N2" s="48">
        <f t="shared" si="0"/>
        <v>144</v>
      </c>
      <c r="O2" s="48">
        <f t="shared" si="0"/>
        <v>145</v>
      </c>
      <c r="P2" s="48">
        <f t="shared" si="0"/>
        <v>113</v>
      </c>
      <c r="Q2" s="48">
        <f t="shared" si="0"/>
        <v>11889</v>
      </c>
      <c r="R2" s="48">
        <f t="shared" si="0"/>
        <v>11814</v>
      </c>
      <c r="S2" s="48">
        <f t="shared" si="0"/>
        <v>4142</v>
      </c>
      <c r="T2" s="48">
        <f t="shared" si="0"/>
        <v>72</v>
      </c>
      <c r="U2" s="48">
        <f t="shared" si="0"/>
        <v>11889</v>
      </c>
      <c r="V2" s="48">
        <f t="shared" si="0"/>
        <v>0</v>
      </c>
      <c r="W2" s="48">
        <f t="shared" si="0"/>
        <v>2574</v>
      </c>
      <c r="X2" s="48">
        <f t="shared" si="0"/>
        <v>4133</v>
      </c>
      <c r="Y2" s="48">
        <f t="shared" si="0"/>
        <v>4904</v>
      </c>
      <c r="Z2" s="48">
        <f t="shared" si="0"/>
        <v>67</v>
      </c>
      <c r="AA2" s="48">
        <f t="shared" si="0"/>
        <v>73</v>
      </c>
      <c r="AB2" s="48">
        <f t="shared" si="0"/>
        <v>3037</v>
      </c>
      <c r="AC2" s="48">
        <f t="shared" si="0"/>
        <v>11889</v>
      </c>
      <c r="AD2" s="48">
        <f t="shared" si="0"/>
        <v>4885</v>
      </c>
      <c r="AE2" s="48">
        <f t="shared" si="0"/>
        <v>11814</v>
      </c>
      <c r="AF2" s="48">
        <f t="shared" si="0"/>
        <v>2976</v>
      </c>
      <c r="AG2" s="48">
        <f t="shared" si="0"/>
        <v>104</v>
      </c>
      <c r="AH2" s="48">
        <f t="shared" si="0"/>
        <v>59</v>
      </c>
      <c r="AI2" s="48">
        <f t="shared" si="0"/>
        <v>146</v>
      </c>
      <c r="AJ2" s="48">
        <f t="shared" si="0"/>
        <v>119</v>
      </c>
      <c r="AK2" s="48">
        <f t="shared" si="0"/>
        <v>4885</v>
      </c>
      <c r="AL2" s="48">
        <f t="shared" si="0"/>
        <v>26771</v>
      </c>
      <c r="AM2" s="48">
        <f t="shared" si="0"/>
        <v>243</v>
      </c>
      <c r="AN2" s="48">
        <f t="shared" si="0"/>
        <v>184</v>
      </c>
      <c r="AO2" s="48">
        <f t="shared" si="0"/>
        <v>9</v>
      </c>
      <c r="AP2" s="48">
        <f t="shared" si="0"/>
        <v>80</v>
      </c>
      <c r="AQ2" s="48">
        <f t="shared" si="0"/>
        <v>20</v>
      </c>
      <c r="AR2" s="48">
        <f t="shared" si="0"/>
        <v>5479</v>
      </c>
      <c r="AS2" s="48">
        <f t="shared" si="0"/>
        <v>3649</v>
      </c>
      <c r="AT2" s="48">
        <f t="shared" si="0"/>
        <v>2044</v>
      </c>
      <c r="AU2" s="48">
        <f t="shared" si="0"/>
        <v>2115</v>
      </c>
      <c r="AV2" s="48">
        <f t="shared" si="0"/>
        <v>4366</v>
      </c>
      <c r="AW2" s="48">
        <f t="shared" si="0"/>
        <v>2933</v>
      </c>
      <c r="AX2" s="48">
        <f t="shared" si="0"/>
        <v>2362</v>
      </c>
      <c r="AY2" s="48">
        <f t="shared" si="0"/>
        <v>10131</v>
      </c>
      <c r="AZ2" s="48">
        <f t="shared" si="0"/>
        <v>6562</v>
      </c>
      <c r="BA2" s="48">
        <f t="shared" si="0"/>
        <v>76</v>
      </c>
      <c r="BB2" s="48">
        <f t="shared" si="0"/>
        <v>5086</v>
      </c>
      <c r="BC2" s="48">
        <f t="shared" si="0"/>
        <v>16883</v>
      </c>
      <c r="BD2" s="48">
        <f t="shared" si="0"/>
        <v>13016</v>
      </c>
      <c r="BE2" s="48">
        <f t="shared" si="0"/>
        <v>8254</v>
      </c>
      <c r="BF2" s="48">
        <f t="shared" si="0"/>
        <v>59</v>
      </c>
      <c r="BG2" s="48">
        <f t="shared" si="0"/>
        <v>1397</v>
      </c>
      <c r="BH2" s="48">
        <f t="shared" si="0"/>
        <v>1013</v>
      </c>
      <c r="BI2" s="48">
        <f t="shared" si="0"/>
        <v>158</v>
      </c>
      <c r="BJ2" s="48">
        <f t="shared" si="0"/>
        <v>79</v>
      </c>
      <c r="BK2" s="60">
        <f t="shared" si="0"/>
        <v>1693712</v>
      </c>
      <c r="BL2" s="60">
        <f t="shared" si="0"/>
        <v>1344760</v>
      </c>
      <c r="BM2" s="48">
        <f t="shared" si="0"/>
        <v>74</v>
      </c>
      <c r="BN2" s="48">
        <f t="shared" si="0"/>
        <v>108837</v>
      </c>
      <c r="BO2" s="48">
        <f t="shared" si="0"/>
        <v>400</v>
      </c>
      <c r="BP2" s="48">
        <f t="shared" si="0"/>
        <v>11432</v>
      </c>
      <c r="BQ2" s="48">
        <f t="shared" si="0"/>
        <v>460</v>
      </c>
      <c r="BR2" s="48">
        <f t="shared" si="0"/>
        <v>77</v>
      </c>
      <c r="BS2" s="48">
        <f t="shared" si="0"/>
        <v>514</v>
      </c>
      <c r="BT2" s="48">
        <f t="shared" si="0"/>
        <v>469</v>
      </c>
      <c r="BU2" s="48">
        <f t="shared" si="0"/>
        <v>28</v>
      </c>
      <c r="BV2" s="48">
        <f t="shared" si="0"/>
        <v>26</v>
      </c>
      <c r="BW2" s="48">
        <f t="shared" si="0"/>
        <v>46</v>
      </c>
      <c r="BX2" s="48">
        <f t="shared" si="0"/>
        <v>496</v>
      </c>
      <c r="BY2" s="48">
        <f t="shared" ref="BY2:CT2" si="1">SUM(BY3:BY16)</f>
        <v>560</v>
      </c>
      <c r="BZ2" s="48">
        <f t="shared" si="1"/>
        <v>171</v>
      </c>
      <c r="CA2" s="48">
        <f t="shared" si="1"/>
        <v>3</v>
      </c>
      <c r="CB2" s="48">
        <f t="shared" si="1"/>
        <v>26</v>
      </c>
      <c r="CC2" s="48">
        <f t="shared" si="1"/>
        <v>983</v>
      </c>
      <c r="CD2" s="48">
        <f t="shared" si="1"/>
        <v>11889</v>
      </c>
      <c r="CE2" s="48">
        <f t="shared" si="1"/>
        <v>36</v>
      </c>
      <c r="CF2" s="48">
        <f t="shared" si="1"/>
        <v>0</v>
      </c>
      <c r="CG2" s="48">
        <f t="shared" si="1"/>
        <v>11803</v>
      </c>
      <c r="CH2" s="48">
        <f t="shared" si="1"/>
        <v>11889</v>
      </c>
      <c r="CI2" s="48">
        <f t="shared" si="1"/>
        <v>10574</v>
      </c>
      <c r="CJ2" s="48">
        <f t="shared" si="1"/>
        <v>9804</v>
      </c>
      <c r="CK2" s="48">
        <f t="shared" si="1"/>
        <v>342</v>
      </c>
      <c r="CL2" s="48">
        <f t="shared" si="1"/>
        <v>1405</v>
      </c>
      <c r="CM2" s="48">
        <f t="shared" si="1"/>
        <v>53</v>
      </c>
      <c r="CN2" s="48">
        <f t="shared" si="1"/>
        <v>14</v>
      </c>
      <c r="CO2" s="48">
        <f t="shared" si="1"/>
        <v>1703</v>
      </c>
      <c r="CP2" s="48">
        <f t="shared" si="1"/>
        <v>11889</v>
      </c>
      <c r="CQ2" s="48">
        <f t="shared" si="1"/>
        <v>1187</v>
      </c>
      <c r="CR2" s="48">
        <f t="shared" si="1"/>
        <v>177</v>
      </c>
      <c r="CS2" s="48">
        <f t="shared" si="1"/>
        <v>41</v>
      </c>
      <c r="CT2" s="48">
        <f t="shared" si="1"/>
        <v>1332</v>
      </c>
      <c r="CU2" s="48">
        <v>256440029</v>
      </c>
      <c r="CV2" s="47">
        <v>115900443</v>
      </c>
      <c r="CW2" s="48">
        <v>32771476</v>
      </c>
      <c r="CX2" s="48"/>
    </row>
    <row r="3" spans="1:102" x14ac:dyDescent="0.25">
      <c r="A3" t="s">
        <v>219</v>
      </c>
      <c r="B3" t="s">
        <v>220</v>
      </c>
      <c r="C3" t="s">
        <v>221</v>
      </c>
      <c r="D3" t="s">
        <v>222</v>
      </c>
      <c r="E3" t="s">
        <v>223</v>
      </c>
      <c r="F3" t="s">
        <v>224</v>
      </c>
      <c r="G3" t="s">
        <v>225</v>
      </c>
      <c r="H3" t="s">
        <v>226</v>
      </c>
      <c r="I3" t="s">
        <v>227</v>
      </c>
      <c r="J3" t="s">
        <v>228</v>
      </c>
      <c r="K3" t="s">
        <v>229</v>
      </c>
      <c r="L3" s="2">
        <f>Q3</f>
        <v>1174</v>
      </c>
      <c r="M3" s="2">
        <v>10289</v>
      </c>
      <c r="N3">
        <v>4</v>
      </c>
      <c r="O3">
        <v>4</v>
      </c>
      <c r="P3">
        <v>6</v>
      </c>
      <c r="Q3" s="2">
        <v>1174</v>
      </c>
      <c r="R3" s="2">
        <v>1232</v>
      </c>
      <c r="S3">
        <v>250</v>
      </c>
      <c r="T3">
        <v>0</v>
      </c>
      <c r="U3" s="2">
        <f>Q3</f>
        <v>1174</v>
      </c>
      <c r="V3">
        <v>0</v>
      </c>
      <c r="W3">
        <v>288</v>
      </c>
      <c r="X3">
        <v>469</v>
      </c>
      <c r="Z3">
        <v>0</v>
      </c>
      <c r="AA3">
        <v>12</v>
      </c>
      <c r="AB3">
        <v>288</v>
      </c>
      <c r="AC3" s="2">
        <v>1174</v>
      </c>
      <c r="AD3">
        <v>474</v>
      </c>
      <c r="AE3" s="2">
        <v>1232</v>
      </c>
      <c r="AF3">
        <v>350</v>
      </c>
      <c r="AG3">
        <v>7</v>
      </c>
      <c r="AH3">
        <v>4</v>
      </c>
      <c r="AI3">
        <v>4</v>
      </c>
      <c r="AJ3">
        <v>5</v>
      </c>
      <c r="AK3">
        <v>474</v>
      </c>
      <c r="AL3" s="2">
        <v>2817</v>
      </c>
      <c r="AM3">
        <v>6</v>
      </c>
      <c r="AN3">
        <v>0</v>
      </c>
      <c r="AO3">
        <v>1</v>
      </c>
      <c r="AP3">
        <v>6</v>
      </c>
      <c r="AQ3">
        <v>1</v>
      </c>
      <c r="AR3">
        <v>500</v>
      </c>
      <c r="AS3">
        <v>500</v>
      </c>
      <c r="AT3">
        <v>143</v>
      </c>
      <c r="AU3">
        <v>143</v>
      </c>
      <c r="AV3">
        <v>367</v>
      </c>
      <c r="AW3">
        <v>367</v>
      </c>
      <c r="AX3">
        <v>310</v>
      </c>
      <c r="AY3">
        <v>1006</v>
      </c>
      <c r="AZ3">
        <v>964</v>
      </c>
      <c r="BA3">
        <v>3</v>
      </c>
      <c r="BB3">
        <v>382</v>
      </c>
      <c r="BC3">
        <v>1676</v>
      </c>
      <c r="BD3">
        <v>1470</v>
      </c>
      <c r="BE3">
        <v>480</v>
      </c>
      <c r="BF3">
        <v>2</v>
      </c>
      <c r="BG3">
        <f>ROUND(BH3*0.2+BH3,0)</f>
        <v>400</v>
      </c>
      <c r="BH3">
        <v>333</v>
      </c>
      <c r="BI3">
        <v>12</v>
      </c>
      <c r="BJ3">
        <v>2</v>
      </c>
      <c r="BK3" s="61">
        <f>BL3*0.2+BL3</f>
        <v>1085952</v>
      </c>
      <c r="BL3" s="61">
        <v>904960</v>
      </c>
      <c r="BM3">
        <v>24</v>
      </c>
      <c r="BN3">
        <v>24</v>
      </c>
      <c r="BO3">
        <v>56</v>
      </c>
      <c r="BP3">
        <v>717</v>
      </c>
      <c r="BQ3">
        <v>56</v>
      </c>
      <c r="BR3">
        <v>5</v>
      </c>
      <c r="BS3">
        <v>44</v>
      </c>
      <c r="BT3">
        <v>40</v>
      </c>
      <c r="BU3">
        <v>2</v>
      </c>
      <c r="BV3">
        <v>2</v>
      </c>
      <c r="BW3">
        <v>2</v>
      </c>
      <c r="BX3">
        <v>40</v>
      </c>
      <c r="BY3">
        <v>44</v>
      </c>
      <c r="BZ3">
        <v>44</v>
      </c>
      <c r="CA3">
        <v>0</v>
      </c>
      <c r="CB3">
        <v>2</v>
      </c>
      <c r="CC3">
        <v>56</v>
      </c>
      <c r="CD3" s="2">
        <v>1174</v>
      </c>
      <c r="CE3">
        <v>3</v>
      </c>
      <c r="CF3">
        <v>0</v>
      </c>
      <c r="CG3">
        <v>1230</v>
      </c>
      <c r="CH3" s="2">
        <v>1174</v>
      </c>
      <c r="CI3">
        <v>1174</v>
      </c>
      <c r="CJ3">
        <v>1174</v>
      </c>
      <c r="CK3">
        <v>91</v>
      </c>
      <c r="CL3">
        <v>367</v>
      </c>
      <c r="CM3">
        <v>4</v>
      </c>
      <c r="CN3">
        <v>1</v>
      </c>
      <c r="CO3">
        <v>288</v>
      </c>
      <c r="CP3" s="2">
        <v>1174</v>
      </c>
      <c r="CQ3">
        <v>140</v>
      </c>
      <c r="CR3">
        <v>40</v>
      </c>
      <c r="CS3">
        <v>0</v>
      </c>
      <c r="CT3">
        <v>140</v>
      </c>
    </row>
    <row r="4" spans="1:102" s="46" customFormat="1" x14ac:dyDescent="0.25">
      <c r="A4" s="46" t="s">
        <v>230</v>
      </c>
      <c r="B4" s="46" t="s">
        <v>231</v>
      </c>
      <c r="C4" s="46" t="s">
        <v>232</v>
      </c>
      <c r="D4" s="46" t="s">
        <v>233</v>
      </c>
      <c r="E4" s="46" t="s">
        <v>234</v>
      </c>
      <c r="F4" s="46" t="s">
        <v>235</v>
      </c>
      <c r="G4" s="46" t="s">
        <v>236</v>
      </c>
      <c r="H4" s="46" t="s">
        <v>237</v>
      </c>
      <c r="I4" s="46" t="s">
        <v>238</v>
      </c>
      <c r="J4" s="46" t="s">
        <v>239</v>
      </c>
      <c r="K4" s="46" t="s">
        <v>240</v>
      </c>
      <c r="L4" s="2">
        <f t="shared" ref="L4:L15" si="2">Q4</f>
        <v>976</v>
      </c>
      <c r="M4" s="47">
        <v>21673</v>
      </c>
      <c r="N4" s="46">
        <v>4</v>
      </c>
      <c r="O4" s="46">
        <v>4</v>
      </c>
      <c r="P4" s="46">
        <v>23</v>
      </c>
      <c r="Q4" s="46">
        <v>976</v>
      </c>
      <c r="R4" s="46">
        <v>959</v>
      </c>
      <c r="S4" s="46">
        <v>170</v>
      </c>
      <c r="T4" s="46">
        <v>4</v>
      </c>
      <c r="U4" s="2">
        <f t="shared" ref="U4:U15" si="3">Q4</f>
        <v>976</v>
      </c>
      <c r="V4" s="46">
        <v>0</v>
      </c>
      <c r="W4" s="46">
        <v>204</v>
      </c>
      <c r="X4" s="46">
        <v>342</v>
      </c>
      <c r="Y4" s="46">
        <v>44</v>
      </c>
      <c r="Z4" s="46">
        <v>4</v>
      </c>
      <c r="AA4" s="46">
        <v>4</v>
      </c>
      <c r="AB4" s="46">
        <v>238</v>
      </c>
      <c r="AC4" s="46">
        <v>976</v>
      </c>
      <c r="AD4" s="46">
        <v>396</v>
      </c>
      <c r="AE4" s="46">
        <v>959</v>
      </c>
      <c r="AF4" s="46">
        <v>238</v>
      </c>
      <c r="AG4" s="46">
        <v>10</v>
      </c>
      <c r="AH4" s="46">
        <v>4</v>
      </c>
      <c r="AI4" s="46">
        <v>35</v>
      </c>
      <c r="AJ4" s="46">
        <v>6</v>
      </c>
      <c r="AK4" s="46">
        <v>396</v>
      </c>
      <c r="AL4" s="47">
        <v>2310</v>
      </c>
      <c r="AM4" s="46">
        <v>32</v>
      </c>
      <c r="AN4" s="46">
        <v>150</v>
      </c>
      <c r="AO4" s="46">
        <v>1</v>
      </c>
      <c r="AP4" s="46">
        <v>3</v>
      </c>
      <c r="AQ4" s="46">
        <v>1</v>
      </c>
      <c r="AR4" s="46">
        <v>450</v>
      </c>
      <c r="AS4" s="46">
        <v>250</v>
      </c>
      <c r="AT4" s="46">
        <v>210</v>
      </c>
      <c r="AU4" s="46">
        <v>238</v>
      </c>
      <c r="AV4" s="46">
        <v>580</v>
      </c>
      <c r="AW4" s="46">
        <v>232</v>
      </c>
      <c r="AX4" s="46">
        <v>232</v>
      </c>
      <c r="AY4" s="46">
        <v>834</v>
      </c>
      <c r="AZ4" s="46">
        <v>516</v>
      </c>
      <c r="BA4" s="46">
        <v>4</v>
      </c>
      <c r="BB4" s="46">
        <v>746</v>
      </c>
      <c r="BC4" s="46">
        <v>1390</v>
      </c>
      <c r="BD4" s="46">
        <v>1220</v>
      </c>
      <c r="BE4" s="46">
        <v>741</v>
      </c>
      <c r="BF4" s="46">
        <v>4</v>
      </c>
      <c r="BG4" s="46">
        <v>10</v>
      </c>
      <c r="BI4" s="46">
        <v>2</v>
      </c>
      <c r="BJ4" s="46">
        <v>5</v>
      </c>
      <c r="BK4" s="62">
        <v>10000</v>
      </c>
      <c r="BL4" s="62"/>
      <c r="BM4" s="46">
        <v>1</v>
      </c>
      <c r="BN4" s="46">
        <v>1</v>
      </c>
      <c r="BO4" s="46">
        <v>74</v>
      </c>
      <c r="BP4" s="46">
        <v>976</v>
      </c>
      <c r="BQ4" s="46">
        <v>300</v>
      </c>
      <c r="BR4" s="46">
        <v>5</v>
      </c>
      <c r="BS4" s="46">
        <v>41</v>
      </c>
      <c r="BT4" s="46">
        <v>41</v>
      </c>
      <c r="BU4" s="46">
        <v>2</v>
      </c>
      <c r="BV4" s="46">
        <v>2</v>
      </c>
      <c r="BW4" s="46">
        <v>6</v>
      </c>
      <c r="BX4" s="46">
        <v>78</v>
      </c>
      <c r="BY4" s="46">
        <v>82</v>
      </c>
      <c r="BZ4" s="46">
        <v>2</v>
      </c>
      <c r="CA4" s="46">
        <v>1</v>
      </c>
      <c r="CB4" s="46">
        <v>2</v>
      </c>
      <c r="CC4" s="46">
        <v>50</v>
      </c>
      <c r="CD4" s="46">
        <v>976</v>
      </c>
      <c r="CE4" s="46">
        <v>3</v>
      </c>
      <c r="CF4" s="46">
        <v>0</v>
      </c>
      <c r="CG4" s="46">
        <v>966</v>
      </c>
      <c r="CH4" s="46">
        <v>976</v>
      </c>
      <c r="CI4" s="46">
        <v>966</v>
      </c>
      <c r="CJ4" s="46">
        <v>966</v>
      </c>
      <c r="CK4" s="46">
        <v>32</v>
      </c>
      <c r="CL4" s="46">
        <v>50</v>
      </c>
      <c r="CM4" s="46">
        <v>5</v>
      </c>
      <c r="CN4" s="46">
        <v>1</v>
      </c>
      <c r="CO4" s="46">
        <v>50</v>
      </c>
      <c r="CP4" s="46">
        <v>976</v>
      </c>
      <c r="CQ4" s="46">
        <v>72</v>
      </c>
      <c r="CR4" s="46">
        <v>10</v>
      </c>
      <c r="CS4" s="46">
        <v>5</v>
      </c>
      <c r="CT4" s="46">
        <v>95</v>
      </c>
    </row>
    <row r="5" spans="1:102" s="46" customFormat="1" x14ac:dyDescent="0.25">
      <c r="A5" s="46" t="s">
        <v>241</v>
      </c>
      <c r="B5" s="46" t="s">
        <v>242</v>
      </c>
      <c r="C5" s="46" t="s">
        <v>243</v>
      </c>
      <c r="D5" s="46" t="s">
        <v>244</v>
      </c>
      <c r="E5" s="46" t="s">
        <v>245</v>
      </c>
      <c r="F5" s="46" t="s">
        <v>246</v>
      </c>
      <c r="G5" s="46" t="s">
        <v>247</v>
      </c>
      <c r="H5" s="46" t="s">
        <v>248</v>
      </c>
      <c r="I5" s="46" t="s">
        <v>249</v>
      </c>
      <c r="J5" s="46" t="s">
        <v>250</v>
      </c>
      <c r="K5" s="46" t="s">
        <v>251</v>
      </c>
      <c r="L5" s="2">
        <f t="shared" si="2"/>
        <v>1059</v>
      </c>
      <c r="M5" s="47">
        <v>5457</v>
      </c>
      <c r="N5" s="46">
        <v>6</v>
      </c>
      <c r="O5" s="46">
        <v>6</v>
      </c>
      <c r="P5" s="46">
        <v>6</v>
      </c>
      <c r="Q5" s="47">
        <v>1059</v>
      </c>
      <c r="R5" s="47">
        <v>1049</v>
      </c>
      <c r="S5" s="46">
        <v>139</v>
      </c>
      <c r="T5" s="46">
        <v>4</v>
      </c>
      <c r="U5" s="2">
        <f t="shared" si="3"/>
        <v>1059</v>
      </c>
      <c r="V5" s="46">
        <v>0</v>
      </c>
      <c r="W5" s="46">
        <v>208</v>
      </c>
      <c r="X5" s="46">
        <v>367</v>
      </c>
      <c r="Y5" s="46">
        <v>10</v>
      </c>
      <c r="Z5" s="46">
        <v>4</v>
      </c>
      <c r="AA5" s="46">
        <v>4</v>
      </c>
      <c r="AB5" s="46">
        <v>268</v>
      </c>
      <c r="AC5" s="47">
        <v>1059</v>
      </c>
      <c r="AD5" s="46">
        <v>430</v>
      </c>
      <c r="AE5" s="46">
        <v>1049</v>
      </c>
      <c r="AF5" s="46">
        <v>260</v>
      </c>
      <c r="AG5" s="46">
        <v>4</v>
      </c>
      <c r="AH5" s="46">
        <v>4</v>
      </c>
      <c r="AI5" s="46">
        <v>8</v>
      </c>
      <c r="AJ5" s="46">
        <v>8</v>
      </c>
      <c r="AK5" s="46">
        <v>430</v>
      </c>
      <c r="AL5" s="47">
        <v>1440</v>
      </c>
      <c r="AM5" s="46">
        <v>10</v>
      </c>
      <c r="AN5" s="46">
        <v>4</v>
      </c>
      <c r="AO5" s="46">
        <v>1</v>
      </c>
      <c r="AP5" s="46">
        <v>4</v>
      </c>
      <c r="AQ5" s="46">
        <v>1</v>
      </c>
      <c r="AR5" s="46">
        <v>500</v>
      </c>
      <c r="AS5" s="46">
        <v>460</v>
      </c>
      <c r="AT5" s="46">
        <v>104</v>
      </c>
      <c r="AU5" s="46">
        <v>104</v>
      </c>
      <c r="AV5" s="46">
        <v>208</v>
      </c>
      <c r="AW5" s="46">
        <v>275</v>
      </c>
      <c r="AX5" s="46">
        <v>104</v>
      </c>
      <c r="AY5" s="46">
        <v>879</v>
      </c>
      <c r="AZ5" s="46">
        <v>58</v>
      </c>
      <c r="BA5" s="46">
        <v>4</v>
      </c>
      <c r="BB5" s="46">
        <v>40</v>
      </c>
      <c r="BC5" s="46">
        <v>1465</v>
      </c>
      <c r="BD5" s="46">
        <v>851</v>
      </c>
      <c r="BE5" s="46">
        <v>1059</v>
      </c>
      <c r="BF5" s="46">
        <v>4</v>
      </c>
      <c r="BG5" s="46">
        <v>10</v>
      </c>
      <c r="BI5" s="46">
        <v>4</v>
      </c>
      <c r="BJ5" s="46">
        <v>3</v>
      </c>
      <c r="BK5" s="62">
        <v>10000</v>
      </c>
      <c r="BL5" s="62"/>
      <c r="BM5" s="46">
        <v>4</v>
      </c>
      <c r="BN5" s="46">
        <v>20000</v>
      </c>
      <c r="BO5" s="46">
        <v>20</v>
      </c>
      <c r="BP5" s="47">
        <v>1059</v>
      </c>
      <c r="BQ5" s="46">
        <v>20</v>
      </c>
      <c r="BR5" s="46">
        <v>1</v>
      </c>
      <c r="BS5" s="46">
        <v>50</v>
      </c>
      <c r="BT5" s="46">
        <v>45</v>
      </c>
      <c r="BU5" s="46">
        <v>2</v>
      </c>
      <c r="BV5" s="46">
        <v>2</v>
      </c>
      <c r="BW5" s="46">
        <v>6</v>
      </c>
      <c r="BX5" s="46">
        <v>54</v>
      </c>
      <c r="BY5" s="46">
        <v>58</v>
      </c>
      <c r="BZ5" s="46">
        <v>2</v>
      </c>
      <c r="CA5" s="46">
        <v>0</v>
      </c>
      <c r="CB5" s="46">
        <v>2</v>
      </c>
      <c r="CC5" s="46">
        <v>5</v>
      </c>
      <c r="CD5" s="47">
        <v>1059</v>
      </c>
      <c r="CE5" s="46">
        <v>3</v>
      </c>
      <c r="CF5" s="46">
        <v>0</v>
      </c>
      <c r="CG5" s="46">
        <v>1049</v>
      </c>
      <c r="CH5" s="47">
        <v>1059</v>
      </c>
      <c r="CI5" s="46">
        <v>1059</v>
      </c>
      <c r="CJ5" s="46">
        <v>1059</v>
      </c>
      <c r="CK5" s="46">
        <v>10</v>
      </c>
      <c r="CL5" s="46">
        <v>108</v>
      </c>
      <c r="CM5" s="46">
        <v>4</v>
      </c>
      <c r="CN5" s="46">
        <v>1</v>
      </c>
      <c r="CO5" s="46">
        <v>50</v>
      </c>
      <c r="CP5" s="47">
        <v>1059</v>
      </c>
      <c r="CQ5" s="46">
        <v>90</v>
      </c>
      <c r="CR5" s="46">
        <v>2</v>
      </c>
      <c r="CS5" s="46">
        <v>0</v>
      </c>
      <c r="CT5" s="46">
        <v>90</v>
      </c>
    </row>
    <row r="6" spans="1:102" s="46" customFormat="1" x14ac:dyDescent="0.25">
      <c r="A6" s="46" t="s">
        <v>252</v>
      </c>
      <c r="B6" s="46" t="s">
        <v>253</v>
      </c>
      <c r="C6" s="46" t="s">
        <v>254</v>
      </c>
      <c r="D6" s="46" t="s">
        <v>255</v>
      </c>
      <c r="E6" s="46" t="s">
        <v>256</v>
      </c>
      <c r="F6" s="46" t="s">
        <v>257</v>
      </c>
      <c r="G6" s="46" t="s">
        <v>258</v>
      </c>
      <c r="H6" s="46" t="s">
        <v>259</v>
      </c>
      <c r="I6" s="46" t="s">
        <v>260</v>
      </c>
      <c r="J6" s="46" t="s">
        <v>261</v>
      </c>
      <c r="K6" s="46" t="s">
        <v>262</v>
      </c>
      <c r="L6" s="2">
        <f t="shared" si="2"/>
        <v>1199</v>
      </c>
      <c r="M6" s="47">
        <v>7292</v>
      </c>
      <c r="N6" s="46">
        <v>6</v>
      </c>
      <c r="O6" s="46">
        <v>6</v>
      </c>
      <c r="P6" s="46">
        <v>4</v>
      </c>
      <c r="Q6" s="47">
        <v>1199</v>
      </c>
      <c r="R6" s="47">
        <v>1174</v>
      </c>
      <c r="S6" s="46">
        <v>500</v>
      </c>
      <c r="T6" s="46">
        <v>4</v>
      </c>
      <c r="U6" s="2">
        <f t="shared" si="3"/>
        <v>1199</v>
      </c>
      <c r="V6" s="46">
        <v>0</v>
      </c>
      <c r="W6" s="46">
        <v>268</v>
      </c>
      <c r="X6" s="46">
        <v>386</v>
      </c>
      <c r="Y6" s="46">
        <v>500</v>
      </c>
      <c r="Z6" s="46">
        <v>2</v>
      </c>
      <c r="AA6" s="46">
        <v>6</v>
      </c>
      <c r="AB6" s="46">
        <v>312</v>
      </c>
      <c r="AC6" s="47">
        <v>1199</v>
      </c>
      <c r="AD6" s="46">
        <v>507</v>
      </c>
      <c r="AE6" s="47">
        <v>1174</v>
      </c>
      <c r="AF6" s="46">
        <v>298</v>
      </c>
      <c r="AG6" s="46">
        <v>18</v>
      </c>
      <c r="AH6" s="46">
        <v>4</v>
      </c>
      <c r="AI6" s="46">
        <v>15</v>
      </c>
      <c r="AJ6" s="46">
        <v>4</v>
      </c>
      <c r="AK6" s="46">
        <v>507</v>
      </c>
      <c r="AL6" s="47">
        <v>1562</v>
      </c>
      <c r="AM6" s="46">
        <v>8</v>
      </c>
      <c r="AN6" s="46">
        <v>1</v>
      </c>
      <c r="AO6" s="46">
        <v>1</v>
      </c>
      <c r="AP6" s="46">
        <v>9</v>
      </c>
      <c r="AQ6" s="46">
        <v>1</v>
      </c>
      <c r="AR6" s="46">
        <v>550</v>
      </c>
      <c r="AS6" s="46">
        <v>550</v>
      </c>
      <c r="AT6" s="46">
        <v>298</v>
      </c>
      <c r="AU6" s="46">
        <v>298</v>
      </c>
      <c r="AV6" s="46">
        <v>312</v>
      </c>
      <c r="AW6" s="46">
        <v>312</v>
      </c>
      <c r="AX6" s="46">
        <v>312</v>
      </c>
      <c r="AY6" s="46">
        <v>995</v>
      </c>
      <c r="AZ6" s="46">
        <v>742</v>
      </c>
      <c r="BA6" s="46">
        <v>6</v>
      </c>
      <c r="BB6" s="46">
        <v>2</v>
      </c>
      <c r="BC6" s="46">
        <v>1658</v>
      </c>
      <c r="BD6" s="46">
        <v>1322</v>
      </c>
      <c r="BE6" s="46">
        <v>1199</v>
      </c>
      <c r="BF6" s="46">
        <v>6</v>
      </c>
      <c r="BG6" s="46">
        <v>10</v>
      </c>
      <c r="BI6" s="46">
        <v>6</v>
      </c>
      <c r="BJ6" s="46">
        <v>6</v>
      </c>
      <c r="BK6" s="62">
        <v>10000</v>
      </c>
      <c r="BL6" s="62"/>
      <c r="BM6" s="46">
        <v>2</v>
      </c>
      <c r="BN6" s="46">
        <v>0</v>
      </c>
      <c r="BO6" s="46">
        <v>20</v>
      </c>
      <c r="BP6" s="47">
        <v>1199</v>
      </c>
      <c r="BQ6" s="46">
        <v>2</v>
      </c>
      <c r="BR6" s="46">
        <v>2</v>
      </c>
      <c r="BS6" s="46">
        <v>40</v>
      </c>
      <c r="BT6" s="46">
        <v>40</v>
      </c>
      <c r="BU6" s="46">
        <v>2</v>
      </c>
      <c r="BV6" s="46">
        <v>2</v>
      </c>
      <c r="BW6" s="46">
        <v>2</v>
      </c>
      <c r="BX6" s="46">
        <v>40</v>
      </c>
      <c r="BY6" s="46">
        <v>40</v>
      </c>
      <c r="BZ6" s="46">
        <v>2</v>
      </c>
      <c r="CA6" s="46">
        <v>1</v>
      </c>
      <c r="CB6" s="46">
        <v>2</v>
      </c>
      <c r="CC6" s="46">
        <v>53</v>
      </c>
      <c r="CD6" s="47">
        <v>1199</v>
      </c>
      <c r="CE6" s="46">
        <v>3</v>
      </c>
      <c r="CF6" s="46">
        <v>0</v>
      </c>
      <c r="CG6" s="46">
        <v>1199</v>
      </c>
      <c r="CH6" s="47">
        <v>1199</v>
      </c>
      <c r="CI6" s="46">
        <v>1199</v>
      </c>
      <c r="CJ6" s="46">
        <v>1199</v>
      </c>
      <c r="CK6" s="46">
        <v>30</v>
      </c>
      <c r="CL6" s="46">
        <v>312</v>
      </c>
      <c r="CM6" s="46">
        <v>2</v>
      </c>
      <c r="CN6" s="46">
        <v>1</v>
      </c>
      <c r="CO6" s="46">
        <v>298</v>
      </c>
      <c r="CP6" s="47">
        <v>1199</v>
      </c>
      <c r="CQ6" s="46">
        <v>169</v>
      </c>
      <c r="CR6" s="46">
        <v>0</v>
      </c>
      <c r="CS6" s="46">
        <v>0</v>
      </c>
      <c r="CT6" s="46">
        <v>130</v>
      </c>
    </row>
    <row r="7" spans="1:102" s="46" customFormat="1" x14ac:dyDescent="0.25">
      <c r="A7" s="46" t="s">
        <v>263</v>
      </c>
      <c r="B7" s="46" t="s">
        <v>264</v>
      </c>
      <c r="C7" s="46" t="s">
        <v>265</v>
      </c>
      <c r="D7" s="46" t="s">
        <v>266</v>
      </c>
      <c r="E7" s="46" t="s">
        <v>267</v>
      </c>
      <c r="F7" s="46" t="s">
        <v>268</v>
      </c>
      <c r="G7" s="46" t="s">
        <v>269</v>
      </c>
      <c r="H7" s="46" t="s">
        <v>270</v>
      </c>
      <c r="I7" s="46" t="s">
        <v>271</v>
      </c>
      <c r="J7" s="46" t="s">
        <v>272</v>
      </c>
      <c r="K7" s="46" t="s">
        <v>273</v>
      </c>
      <c r="L7" s="2">
        <f t="shared" si="2"/>
        <v>717</v>
      </c>
      <c r="M7" s="47">
        <v>4076</v>
      </c>
      <c r="N7" s="46">
        <v>86</v>
      </c>
      <c r="O7" s="46">
        <v>86</v>
      </c>
      <c r="P7" s="46">
        <v>6</v>
      </c>
      <c r="Q7" s="46">
        <v>717</v>
      </c>
      <c r="R7" s="46">
        <v>771</v>
      </c>
      <c r="S7" s="46">
        <v>485</v>
      </c>
      <c r="T7" s="46">
        <v>10</v>
      </c>
      <c r="U7" s="2">
        <f t="shared" si="3"/>
        <v>717</v>
      </c>
      <c r="V7" s="46">
        <v>0</v>
      </c>
      <c r="W7" s="46">
        <v>172</v>
      </c>
      <c r="X7" s="46">
        <v>274</v>
      </c>
      <c r="Y7" s="46">
        <v>276</v>
      </c>
      <c r="Z7" s="46">
        <v>7</v>
      </c>
      <c r="AA7" s="46">
        <v>4</v>
      </c>
      <c r="AB7" s="46">
        <v>172</v>
      </c>
      <c r="AC7" s="46">
        <v>717</v>
      </c>
      <c r="AD7" s="46">
        <v>300</v>
      </c>
      <c r="AE7" s="46">
        <v>771</v>
      </c>
      <c r="AF7" s="46">
        <v>204</v>
      </c>
      <c r="AG7" s="46">
        <v>6</v>
      </c>
      <c r="AH7" s="46">
        <v>6</v>
      </c>
      <c r="AI7" s="46">
        <v>30</v>
      </c>
      <c r="AJ7" s="46">
        <v>20</v>
      </c>
      <c r="AK7" s="46">
        <v>300</v>
      </c>
      <c r="AL7" s="47">
        <v>1068</v>
      </c>
      <c r="AM7" s="46">
        <v>11</v>
      </c>
      <c r="AN7" s="46">
        <v>12</v>
      </c>
      <c r="AO7" s="46">
        <v>0</v>
      </c>
      <c r="AP7" s="46">
        <v>2</v>
      </c>
      <c r="AQ7" s="46">
        <v>1</v>
      </c>
      <c r="AR7" s="46">
        <v>325</v>
      </c>
      <c r="AS7" s="46">
        <v>300</v>
      </c>
      <c r="AT7" s="46">
        <v>204</v>
      </c>
      <c r="AU7" s="46">
        <v>204</v>
      </c>
      <c r="AV7" s="46">
        <v>500</v>
      </c>
      <c r="AW7" s="46">
        <v>204</v>
      </c>
      <c r="AX7" s="46">
        <v>204</v>
      </c>
      <c r="AY7" s="46">
        <v>642</v>
      </c>
      <c r="AZ7" s="46">
        <v>784</v>
      </c>
      <c r="BA7" s="46">
        <v>6</v>
      </c>
      <c r="BB7" s="46">
        <v>4</v>
      </c>
      <c r="BC7" s="46">
        <v>1070</v>
      </c>
      <c r="BD7" s="46">
        <v>916</v>
      </c>
      <c r="BE7" s="46">
        <v>551</v>
      </c>
      <c r="BF7" s="46">
        <v>6</v>
      </c>
      <c r="BG7">
        <f t="shared" ref="BG7:BG9" si="4">ROUND(BH7*0.2+BH7,0)</f>
        <v>40</v>
      </c>
      <c r="BH7" s="46">
        <v>33</v>
      </c>
      <c r="BI7" s="46">
        <v>24</v>
      </c>
      <c r="BJ7" s="46">
        <v>8</v>
      </c>
      <c r="BK7" s="61">
        <f>BL7*0.2+BL7</f>
        <v>14400</v>
      </c>
      <c r="BL7" s="62">
        <v>12000</v>
      </c>
      <c r="BM7" s="46">
        <v>3</v>
      </c>
      <c r="BN7" s="46">
        <v>3</v>
      </c>
      <c r="BO7" s="46">
        <v>20</v>
      </c>
      <c r="BP7" s="46">
        <v>717</v>
      </c>
      <c r="BQ7" s="46">
        <v>3</v>
      </c>
      <c r="BR7" s="46">
        <v>5</v>
      </c>
      <c r="BS7" s="46">
        <v>23</v>
      </c>
      <c r="BT7" s="46">
        <v>23</v>
      </c>
      <c r="BU7" s="46">
        <v>2</v>
      </c>
      <c r="BV7" s="46">
        <v>2</v>
      </c>
      <c r="BW7" s="46">
        <v>2</v>
      </c>
      <c r="BX7" s="46">
        <v>23</v>
      </c>
      <c r="BY7" s="46">
        <v>23</v>
      </c>
      <c r="BZ7" s="46">
        <v>23</v>
      </c>
      <c r="CA7" s="46">
        <v>0</v>
      </c>
      <c r="CB7" s="46">
        <v>2</v>
      </c>
      <c r="CC7" s="46">
        <v>10</v>
      </c>
      <c r="CD7" s="46">
        <v>717</v>
      </c>
      <c r="CE7" s="46">
        <v>3</v>
      </c>
      <c r="CF7" s="46">
        <v>0</v>
      </c>
      <c r="CG7" s="46">
        <v>771</v>
      </c>
      <c r="CH7" s="46">
        <v>717</v>
      </c>
      <c r="CI7" s="46">
        <v>717</v>
      </c>
      <c r="CJ7" s="46">
        <v>717</v>
      </c>
      <c r="CK7" s="46">
        <v>30</v>
      </c>
      <c r="CL7" s="46">
        <v>85</v>
      </c>
      <c r="CM7" s="46">
        <v>2</v>
      </c>
      <c r="CN7" s="46">
        <v>1</v>
      </c>
      <c r="CO7" s="46">
        <v>85</v>
      </c>
      <c r="CP7" s="46">
        <v>717</v>
      </c>
      <c r="CQ7" s="46">
        <v>44</v>
      </c>
      <c r="CR7" s="46">
        <v>0</v>
      </c>
      <c r="CS7" s="46">
        <v>0</v>
      </c>
      <c r="CT7" s="46">
        <v>44</v>
      </c>
    </row>
    <row r="8" spans="1:102" s="46" customFormat="1" x14ac:dyDescent="0.25">
      <c r="A8" s="46" t="s">
        <v>274</v>
      </c>
      <c r="B8" s="46" t="s">
        <v>275</v>
      </c>
      <c r="C8" s="46" t="s">
        <v>276</v>
      </c>
      <c r="D8" s="46" t="s">
        <v>277</v>
      </c>
      <c r="E8" s="46" t="s">
        <v>278</v>
      </c>
      <c r="F8" s="46" t="s">
        <v>279</v>
      </c>
      <c r="G8" s="46" t="s">
        <v>280</v>
      </c>
      <c r="H8" s="46" t="s">
        <v>281</v>
      </c>
      <c r="I8" s="46" t="s">
        <v>282</v>
      </c>
      <c r="J8" s="46" t="s">
        <v>283</v>
      </c>
      <c r="K8" s="46" t="s">
        <v>284</v>
      </c>
      <c r="L8" s="2">
        <f t="shared" si="2"/>
        <v>1207</v>
      </c>
      <c r="M8" s="47">
        <v>5708</v>
      </c>
      <c r="N8" s="46">
        <v>5</v>
      </c>
      <c r="O8" s="46">
        <v>6</v>
      </c>
      <c r="P8" s="46">
        <v>4</v>
      </c>
      <c r="Q8" s="47">
        <v>1207</v>
      </c>
      <c r="R8" s="47">
        <v>1225</v>
      </c>
      <c r="S8" s="46">
        <v>335</v>
      </c>
      <c r="T8" s="46">
        <v>11</v>
      </c>
      <c r="U8" s="2">
        <f t="shared" si="3"/>
        <v>1207</v>
      </c>
      <c r="V8" s="46">
        <v>0</v>
      </c>
      <c r="W8" s="46">
        <v>297</v>
      </c>
      <c r="X8" s="46">
        <v>431</v>
      </c>
      <c r="Y8" s="46">
        <v>350</v>
      </c>
      <c r="Z8" s="46">
        <v>10</v>
      </c>
      <c r="AA8" s="46">
        <v>6</v>
      </c>
      <c r="AB8" s="46">
        <v>300</v>
      </c>
      <c r="AC8" s="47">
        <v>1207</v>
      </c>
      <c r="AD8" s="46">
        <v>495</v>
      </c>
      <c r="AE8" s="47">
        <v>1225</v>
      </c>
      <c r="AF8" s="46">
        <v>329</v>
      </c>
      <c r="AG8" s="46">
        <v>6</v>
      </c>
      <c r="AH8" s="46">
        <v>6</v>
      </c>
      <c r="AI8" s="46">
        <v>10</v>
      </c>
      <c r="AJ8" s="46">
        <v>20</v>
      </c>
      <c r="AK8" s="46">
        <v>495</v>
      </c>
      <c r="AL8" s="47">
        <v>1439</v>
      </c>
      <c r="AM8" s="46">
        <v>8</v>
      </c>
      <c r="AN8" s="46">
        <v>2</v>
      </c>
      <c r="AO8" s="46">
        <v>0</v>
      </c>
      <c r="AP8" s="46">
        <v>3</v>
      </c>
      <c r="AQ8" s="46">
        <v>1</v>
      </c>
      <c r="AR8" s="46">
        <v>480</v>
      </c>
      <c r="AS8" s="46">
        <v>450</v>
      </c>
      <c r="AT8" s="46">
        <v>210</v>
      </c>
      <c r="AU8" s="46">
        <v>225</v>
      </c>
      <c r="AV8" s="46">
        <v>350</v>
      </c>
      <c r="AW8" s="46">
        <v>320</v>
      </c>
      <c r="AX8" s="46">
        <v>290</v>
      </c>
      <c r="AY8" s="46">
        <v>997</v>
      </c>
      <c r="AZ8" s="46">
        <v>1081</v>
      </c>
      <c r="BA8" s="46">
        <v>6</v>
      </c>
      <c r="BB8" s="46">
        <v>791</v>
      </c>
      <c r="BC8" s="46">
        <v>1661</v>
      </c>
      <c r="BD8" s="46">
        <v>1898</v>
      </c>
      <c r="BE8" s="46">
        <v>930</v>
      </c>
      <c r="BF8" s="46">
        <v>6</v>
      </c>
      <c r="BG8">
        <f t="shared" si="4"/>
        <v>144</v>
      </c>
      <c r="BH8" s="46">
        <v>120</v>
      </c>
      <c r="BI8" s="46">
        <v>60</v>
      </c>
      <c r="BJ8" s="46">
        <v>1</v>
      </c>
      <c r="BK8" s="61">
        <f>BL8*0.2+BL8</f>
        <v>122400</v>
      </c>
      <c r="BL8" s="62">
        <v>102000</v>
      </c>
      <c r="BM8" s="46">
        <v>8</v>
      </c>
      <c r="BN8" s="46">
        <v>850</v>
      </c>
      <c r="BO8" s="46">
        <v>20</v>
      </c>
      <c r="BP8" s="47">
        <v>1207</v>
      </c>
      <c r="BQ8" s="46">
        <v>1</v>
      </c>
      <c r="BR8" s="46">
        <v>6</v>
      </c>
      <c r="BS8" s="46">
        <v>68</v>
      </c>
      <c r="BT8" s="46">
        <v>34</v>
      </c>
      <c r="BU8" s="46">
        <v>2</v>
      </c>
      <c r="BV8" s="46">
        <v>2</v>
      </c>
      <c r="BW8" s="46">
        <v>4</v>
      </c>
      <c r="BX8" s="46">
        <v>62</v>
      </c>
      <c r="BY8" s="46">
        <v>66</v>
      </c>
      <c r="BZ8" s="46">
        <v>2</v>
      </c>
      <c r="CA8" s="46">
        <v>0</v>
      </c>
      <c r="CB8" s="46">
        <v>2</v>
      </c>
      <c r="CC8" s="46">
        <v>9</v>
      </c>
      <c r="CD8" s="47">
        <v>1207</v>
      </c>
      <c r="CE8" s="46">
        <v>2</v>
      </c>
      <c r="CF8" s="46">
        <v>0</v>
      </c>
      <c r="CG8" s="46">
        <v>1180</v>
      </c>
      <c r="CH8" s="47">
        <v>1207</v>
      </c>
      <c r="CI8" s="46">
        <v>1207</v>
      </c>
      <c r="CJ8" s="46">
        <v>1180</v>
      </c>
      <c r="CK8" s="46">
        <v>8</v>
      </c>
      <c r="CL8" s="46">
        <v>30</v>
      </c>
      <c r="CM8" s="46">
        <v>2</v>
      </c>
      <c r="CN8" s="46">
        <v>1</v>
      </c>
      <c r="CO8" s="46">
        <v>80</v>
      </c>
      <c r="CP8" s="47">
        <v>1207</v>
      </c>
      <c r="CQ8" s="46">
        <v>91</v>
      </c>
      <c r="CR8" s="46">
        <v>0</v>
      </c>
      <c r="CS8" s="46">
        <v>0</v>
      </c>
      <c r="CT8" s="46">
        <v>91</v>
      </c>
    </row>
    <row r="9" spans="1:102" s="46" customFormat="1" x14ac:dyDescent="0.25">
      <c r="A9" s="46" t="s">
        <v>285</v>
      </c>
      <c r="B9" s="46" t="s">
        <v>286</v>
      </c>
      <c r="C9" s="46" t="s">
        <v>287</v>
      </c>
      <c r="D9" s="46" t="s">
        <v>288</v>
      </c>
      <c r="E9" s="46" t="s">
        <v>289</v>
      </c>
      <c r="F9" s="46" t="s">
        <v>290</v>
      </c>
      <c r="G9" s="46" t="s">
        <v>291</v>
      </c>
      <c r="H9" s="46" t="s">
        <v>288</v>
      </c>
      <c r="I9" s="46" t="s">
        <v>292</v>
      </c>
      <c r="J9" s="46" t="s">
        <v>293</v>
      </c>
      <c r="L9" s="2">
        <f t="shared" si="2"/>
        <v>689</v>
      </c>
      <c r="M9" s="47">
        <v>10659</v>
      </c>
      <c r="N9" s="46">
        <v>6</v>
      </c>
      <c r="O9" s="46">
        <v>6</v>
      </c>
      <c r="P9" s="46">
        <v>6</v>
      </c>
      <c r="Q9" s="46">
        <v>689</v>
      </c>
      <c r="R9" s="46">
        <v>635</v>
      </c>
      <c r="S9" s="46">
        <v>135</v>
      </c>
      <c r="T9" s="46">
        <v>4</v>
      </c>
      <c r="U9" s="2">
        <f t="shared" si="3"/>
        <v>689</v>
      </c>
      <c r="V9" s="46">
        <v>0</v>
      </c>
      <c r="W9" s="46">
        <v>129</v>
      </c>
      <c r="X9" s="46">
        <v>232</v>
      </c>
      <c r="Y9" s="46">
        <v>18</v>
      </c>
      <c r="Z9" s="46">
        <v>5</v>
      </c>
      <c r="AA9" s="46">
        <v>6</v>
      </c>
      <c r="AB9" s="46">
        <v>167</v>
      </c>
      <c r="AC9" s="46">
        <v>689</v>
      </c>
      <c r="AD9" s="46">
        <v>314</v>
      </c>
      <c r="AE9" s="46">
        <v>635</v>
      </c>
      <c r="AF9" s="46">
        <v>159</v>
      </c>
      <c r="AG9" s="46">
        <v>18</v>
      </c>
      <c r="AH9" s="46">
        <v>6</v>
      </c>
      <c r="AI9" s="46">
        <v>2</v>
      </c>
      <c r="AJ9" s="46">
        <v>6</v>
      </c>
      <c r="AK9" s="46">
        <v>314</v>
      </c>
      <c r="AL9" s="47">
        <v>1943</v>
      </c>
      <c r="AM9" s="46">
        <v>7</v>
      </c>
      <c r="AN9" s="46">
        <v>1</v>
      </c>
      <c r="AO9" s="46">
        <v>1</v>
      </c>
      <c r="AP9" s="46">
        <v>2</v>
      </c>
      <c r="AQ9" s="46">
        <v>7</v>
      </c>
      <c r="AR9" s="46">
        <v>314</v>
      </c>
      <c r="AS9" s="46">
        <v>314</v>
      </c>
      <c r="AT9" s="46">
        <v>159</v>
      </c>
      <c r="AU9" s="46">
        <v>159</v>
      </c>
      <c r="AV9" s="46">
        <v>159</v>
      </c>
      <c r="AW9" s="46">
        <v>159</v>
      </c>
      <c r="AX9" s="46">
        <v>159</v>
      </c>
      <c r="AY9" s="46">
        <v>563</v>
      </c>
      <c r="AZ9" s="46">
        <v>680</v>
      </c>
      <c r="BA9" s="46">
        <v>8</v>
      </c>
      <c r="BB9" s="46">
        <v>590</v>
      </c>
      <c r="BC9" s="46">
        <v>938</v>
      </c>
      <c r="BD9" s="46">
        <v>1317</v>
      </c>
      <c r="BE9" s="46">
        <v>700</v>
      </c>
      <c r="BF9" s="46">
        <v>8</v>
      </c>
      <c r="BG9">
        <f t="shared" si="4"/>
        <v>358</v>
      </c>
      <c r="BH9" s="46">
        <v>298</v>
      </c>
      <c r="BI9" s="46">
        <v>8</v>
      </c>
      <c r="BJ9" s="46">
        <v>8</v>
      </c>
      <c r="BK9" s="61">
        <f>BL9*0.2+BL9</f>
        <v>230160</v>
      </c>
      <c r="BL9" s="62">
        <v>191800</v>
      </c>
      <c r="BM9" s="46">
        <v>8</v>
      </c>
      <c r="BN9" s="46">
        <v>8</v>
      </c>
      <c r="BO9" s="46">
        <v>30</v>
      </c>
      <c r="BP9" s="46">
        <v>689</v>
      </c>
      <c r="BQ9" s="46">
        <v>10</v>
      </c>
      <c r="BR9" s="46">
        <v>6</v>
      </c>
      <c r="BS9" s="46">
        <v>24</v>
      </c>
      <c r="BT9" s="46">
        <v>24</v>
      </c>
      <c r="BU9" s="46">
        <v>2</v>
      </c>
      <c r="BV9" s="46">
        <v>2</v>
      </c>
      <c r="BW9" s="46">
        <v>2</v>
      </c>
      <c r="BX9" s="46">
        <v>2</v>
      </c>
      <c r="BY9" s="46">
        <v>2</v>
      </c>
      <c r="BZ9" s="46">
        <v>2</v>
      </c>
      <c r="CA9" s="46">
        <v>1</v>
      </c>
      <c r="CB9" s="46">
        <v>2</v>
      </c>
      <c r="CC9" s="46">
        <v>16</v>
      </c>
      <c r="CD9" s="46">
        <v>689</v>
      </c>
      <c r="CE9" s="46">
        <v>3</v>
      </c>
      <c r="CF9" s="46">
        <v>0</v>
      </c>
      <c r="CG9" s="46">
        <v>689</v>
      </c>
      <c r="CH9" s="46">
        <v>689</v>
      </c>
      <c r="CI9" s="46">
        <v>689</v>
      </c>
      <c r="CJ9" s="46">
        <v>689</v>
      </c>
      <c r="CK9" s="46">
        <v>2</v>
      </c>
      <c r="CL9" s="46">
        <v>35</v>
      </c>
      <c r="CM9" s="46">
        <v>5</v>
      </c>
      <c r="CN9" s="46">
        <v>2</v>
      </c>
      <c r="CO9" s="46">
        <v>159</v>
      </c>
      <c r="CP9" s="46">
        <v>689</v>
      </c>
      <c r="CQ9" s="46">
        <v>50</v>
      </c>
      <c r="CR9" s="46">
        <v>40</v>
      </c>
      <c r="CS9" s="46">
        <v>0</v>
      </c>
      <c r="CT9" s="46">
        <v>50</v>
      </c>
    </row>
    <row r="10" spans="1:102" s="46" customFormat="1" x14ac:dyDescent="0.25">
      <c r="A10" s="46" t="s">
        <v>294</v>
      </c>
      <c r="B10" s="46" t="s">
        <v>295</v>
      </c>
      <c r="C10" s="46" t="s">
        <v>296</v>
      </c>
      <c r="D10" s="46" t="s">
        <v>297</v>
      </c>
      <c r="E10" s="46" t="s">
        <v>298</v>
      </c>
      <c r="F10" s="46" t="s">
        <v>299</v>
      </c>
      <c r="G10" s="46" t="s">
        <v>300</v>
      </c>
      <c r="H10" s="46" t="s">
        <v>301</v>
      </c>
      <c r="I10" s="46" t="s">
        <v>302</v>
      </c>
      <c r="J10" s="46" t="s">
        <v>303</v>
      </c>
      <c r="K10" s="46" t="s">
        <v>304</v>
      </c>
      <c r="L10" s="2">
        <f t="shared" si="2"/>
        <v>1096</v>
      </c>
      <c r="M10" s="47">
        <v>19420</v>
      </c>
      <c r="N10" s="46">
        <v>3</v>
      </c>
      <c r="O10" s="46">
        <v>3</v>
      </c>
      <c r="P10" s="46">
        <v>3</v>
      </c>
      <c r="Q10" s="47">
        <v>1096</v>
      </c>
      <c r="R10" s="47">
        <v>1053</v>
      </c>
      <c r="S10" s="46">
        <v>280</v>
      </c>
      <c r="T10" s="46">
        <v>3</v>
      </c>
      <c r="U10" s="2">
        <f t="shared" si="3"/>
        <v>1096</v>
      </c>
      <c r="V10" s="46">
        <v>0</v>
      </c>
      <c r="W10" s="46">
        <v>226</v>
      </c>
      <c r="X10" s="46">
        <v>377</v>
      </c>
      <c r="Y10" s="46">
        <v>1096</v>
      </c>
      <c r="Z10" s="46">
        <v>3</v>
      </c>
      <c r="AA10" s="46">
        <v>3</v>
      </c>
      <c r="AB10" s="46">
        <v>249</v>
      </c>
      <c r="AC10" s="47">
        <v>1096</v>
      </c>
      <c r="AD10" s="46">
        <v>459</v>
      </c>
      <c r="AE10" s="47">
        <v>1053</v>
      </c>
      <c r="AF10" s="46">
        <v>249</v>
      </c>
      <c r="AG10" s="46">
        <v>3</v>
      </c>
      <c r="AH10" s="46">
        <v>3</v>
      </c>
      <c r="AI10" s="46">
        <v>8</v>
      </c>
      <c r="AJ10" s="46">
        <v>2</v>
      </c>
      <c r="AK10" s="46">
        <v>459</v>
      </c>
      <c r="AL10" s="47">
        <v>4541</v>
      </c>
      <c r="AM10" s="46">
        <v>15</v>
      </c>
      <c r="AN10" s="46">
        <v>9</v>
      </c>
      <c r="AO10" s="46">
        <v>1</v>
      </c>
      <c r="AP10" s="46">
        <v>12</v>
      </c>
      <c r="AQ10" s="46">
        <v>2</v>
      </c>
      <c r="AR10" s="46">
        <v>650</v>
      </c>
      <c r="AS10" s="46">
        <v>3</v>
      </c>
      <c r="AT10" s="46">
        <v>144</v>
      </c>
      <c r="AU10" s="46">
        <v>144</v>
      </c>
      <c r="AV10" s="46">
        <v>604</v>
      </c>
      <c r="AW10" s="46">
        <v>229</v>
      </c>
      <c r="AX10" s="46">
        <v>144</v>
      </c>
      <c r="AY10" s="46">
        <v>956</v>
      </c>
      <c r="AZ10" s="46">
        <v>78</v>
      </c>
      <c r="BA10" s="46">
        <v>3</v>
      </c>
      <c r="BB10" s="46">
        <v>382</v>
      </c>
      <c r="BC10" s="46">
        <v>1594</v>
      </c>
      <c r="BD10" s="46">
        <v>275</v>
      </c>
      <c r="BE10" s="46">
        <v>1096</v>
      </c>
      <c r="BF10" s="46">
        <v>3</v>
      </c>
      <c r="BG10" s="46">
        <v>10</v>
      </c>
      <c r="BI10" s="46">
        <v>12</v>
      </c>
      <c r="BJ10" s="46">
        <v>5</v>
      </c>
      <c r="BK10" s="62">
        <v>10000</v>
      </c>
      <c r="BL10" s="62"/>
      <c r="BM10" s="46">
        <v>2</v>
      </c>
      <c r="BN10" s="46">
        <v>0</v>
      </c>
      <c r="BO10" s="46">
        <v>42</v>
      </c>
      <c r="BP10" s="47">
        <v>1096</v>
      </c>
      <c r="BQ10" s="46">
        <v>2</v>
      </c>
      <c r="BR10" s="46">
        <v>4</v>
      </c>
      <c r="BS10" s="46">
        <v>39</v>
      </c>
      <c r="BT10" s="46">
        <v>39</v>
      </c>
      <c r="BU10" s="46">
        <v>2</v>
      </c>
      <c r="BV10" s="46">
        <v>2</v>
      </c>
      <c r="BW10" s="46">
        <v>2</v>
      </c>
      <c r="BX10" s="46">
        <v>39</v>
      </c>
      <c r="BY10" s="46">
        <v>39</v>
      </c>
      <c r="BZ10" s="46">
        <v>2</v>
      </c>
      <c r="CA10" s="46">
        <v>0</v>
      </c>
      <c r="CB10" s="46">
        <v>2</v>
      </c>
      <c r="CC10" s="46">
        <v>160</v>
      </c>
      <c r="CD10" s="47">
        <v>1096</v>
      </c>
      <c r="CE10" s="46">
        <v>3</v>
      </c>
      <c r="CF10" s="46">
        <v>0</v>
      </c>
      <c r="CG10" s="46">
        <v>1096</v>
      </c>
      <c r="CH10" s="47">
        <v>1096</v>
      </c>
      <c r="CI10" s="46">
        <v>1096</v>
      </c>
      <c r="CJ10" s="46">
        <v>1096</v>
      </c>
      <c r="CK10" s="46">
        <v>40</v>
      </c>
      <c r="CL10" s="46">
        <v>144</v>
      </c>
      <c r="CM10" s="46">
        <v>3</v>
      </c>
      <c r="CN10" s="46">
        <v>1</v>
      </c>
      <c r="CO10" s="46">
        <v>158</v>
      </c>
      <c r="CP10" s="47">
        <v>1096</v>
      </c>
      <c r="CQ10" s="46">
        <v>110</v>
      </c>
      <c r="CR10" s="46">
        <v>10</v>
      </c>
      <c r="CS10" s="46">
        <v>0</v>
      </c>
      <c r="CT10" s="46">
        <v>110</v>
      </c>
    </row>
    <row r="11" spans="1:102" s="46" customFormat="1" x14ac:dyDescent="0.25">
      <c r="A11" s="46" t="s">
        <v>305</v>
      </c>
      <c r="B11" s="46" t="s">
        <v>306</v>
      </c>
      <c r="C11" s="46" t="s">
        <v>307</v>
      </c>
      <c r="D11" s="46" t="s">
        <v>308</v>
      </c>
      <c r="E11" s="46" t="s">
        <v>309</v>
      </c>
      <c r="F11" s="46" t="s">
        <v>310</v>
      </c>
      <c r="G11" s="46" t="s">
        <v>311</v>
      </c>
      <c r="H11" s="46" t="s">
        <v>312</v>
      </c>
      <c r="I11" s="46" t="s">
        <v>313</v>
      </c>
      <c r="J11" s="46" t="s">
        <v>314</v>
      </c>
      <c r="K11" s="46" t="s">
        <v>315</v>
      </c>
      <c r="L11" s="2">
        <f t="shared" si="2"/>
        <v>562</v>
      </c>
      <c r="M11" s="47">
        <v>4376</v>
      </c>
      <c r="N11" s="46">
        <v>6</v>
      </c>
      <c r="O11" s="46">
        <v>6</v>
      </c>
      <c r="P11" s="46">
        <v>8</v>
      </c>
      <c r="Q11" s="46">
        <v>562</v>
      </c>
      <c r="R11" s="46">
        <v>549</v>
      </c>
      <c r="S11" s="46">
        <v>150</v>
      </c>
      <c r="T11" s="46">
        <v>3</v>
      </c>
      <c r="U11" s="2">
        <f t="shared" si="3"/>
        <v>562</v>
      </c>
      <c r="V11" s="46">
        <v>0</v>
      </c>
      <c r="W11" s="46">
        <v>126</v>
      </c>
      <c r="X11" s="46">
        <v>208</v>
      </c>
      <c r="Y11" s="46">
        <v>150</v>
      </c>
      <c r="Z11" s="46">
        <v>8</v>
      </c>
      <c r="AA11" s="46">
        <v>8</v>
      </c>
      <c r="AB11" s="46">
        <v>129</v>
      </c>
      <c r="AC11" s="46">
        <v>562</v>
      </c>
      <c r="AD11" s="46">
        <v>231</v>
      </c>
      <c r="AE11" s="46">
        <v>549</v>
      </c>
      <c r="AF11" s="46">
        <v>140</v>
      </c>
      <c r="AG11" s="46">
        <v>12</v>
      </c>
      <c r="AH11" s="46">
        <v>8</v>
      </c>
      <c r="AI11" s="46">
        <v>10</v>
      </c>
      <c r="AJ11" s="46">
        <v>8</v>
      </c>
      <c r="AK11" s="46">
        <v>231</v>
      </c>
      <c r="AL11" s="46">
        <v>891</v>
      </c>
      <c r="AM11" s="46">
        <v>37</v>
      </c>
      <c r="AN11" s="46">
        <v>1</v>
      </c>
      <c r="AO11" s="46">
        <v>0</v>
      </c>
      <c r="AP11" s="46">
        <v>10</v>
      </c>
      <c r="AQ11" s="46">
        <v>1</v>
      </c>
      <c r="AR11" s="46">
        <v>250</v>
      </c>
      <c r="AS11" s="46">
        <v>170</v>
      </c>
      <c r="AT11" s="46">
        <v>82</v>
      </c>
      <c r="AU11" s="46">
        <v>82</v>
      </c>
      <c r="AV11" s="46">
        <v>150</v>
      </c>
      <c r="AW11" s="46">
        <v>82</v>
      </c>
      <c r="AX11" s="46">
        <v>82</v>
      </c>
      <c r="AY11" s="46">
        <v>468</v>
      </c>
      <c r="AZ11" s="46">
        <v>42</v>
      </c>
      <c r="BA11" s="46">
        <v>2</v>
      </c>
      <c r="BB11" s="46">
        <v>90</v>
      </c>
      <c r="BC11" s="46">
        <v>780</v>
      </c>
      <c r="BD11" s="46">
        <v>490</v>
      </c>
      <c r="BE11" s="46">
        <v>323</v>
      </c>
      <c r="BF11" s="46">
        <v>6</v>
      </c>
      <c r="BG11" s="46">
        <v>110</v>
      </c>
      <c r="BI11" s="46">
        <v>20</v>
      </c>
      <c r="BJ11" s="46">
        <v>24</v>
      </c>
      <c r="BK11" s="62">
        <v>10000</v>
      </c>
      <c r="BL11" s="62"/>
      <c r="BM11" s="46">
        <v>7</v>
      </c>
      <c r="BN11" s="46">
        <v>65000</v>
      </c>
      <c r="BO11" s="46">
        <v>30</v>
      </c>
      <c r="BP11" s="46">
        <v>562</v>
      </c>
      <c r="BQ11" s="46">
        <v>30</v>
      </c>
      <c r="BR11" s="46">
        <v>8</v>
      </c>
      <c r="BS11" s="46">
        <v>49</v>
      </c>
      <c r="BT11" s="46">
        <v>49</v>
      </c>
      <c r="BU11" s="46">
        <v>2</v>
      </c>
      <c r="BV11" s="46">
        <v>2</v>
      </c>
      <c r="BW11" s="46">
        <v>2</v>
      </c>
      <c r="BX11" s="46">
        <v>54</v>
      </c>
      <c r="BY11" s="46">
        <v>54</v>
      </c>
      <c r="BZ11" s="46">
        <v>2</v>
      </c>
      <c r="CA11" s="46">
        <v>0</v>
      </c>
      <c r="CB11" s="46">
        <v>2</v>
      </c>
      <c r="CC11" s="46">
        <v>562</v>
      </c>
      <c r="CD11" s="46">
        <v>562</v>
      </c>
      <c r="CE11" s="46">
        <v>4</v>
      </c>
      <c r="CF11" s="46">
        <v>0</v>
      </c>
      <c r="CG11" s="46">
        <v>562</v>
      </c>
      <c r="CH11" s="46">
        <v>562</v>
      </c>
      <c r="CI11" s="46">
        <v>562</v>
      </c>
      <c r="CJ11" s="46">
        <v>562</v>
      </c>
      <c r="CK11" s="46">
        <v>4</v>
      </c>
      <c r="CL11" s="46">
        <v>4</v>
      </c>
      <c r="CM11" s="46">
        <v>7</v>
      </c>
      <c r="CN11" s="46">
        <v>1</v>
      </c>
      <c r="CO11" s="46">
        <v>81</v>
      </c>
      <c r="CP11" s="46">
        <v>562</v>
      </c>
      <c r="CQ11" s="46">
        <v>50</v>
      </c>
      <c r="CR11" s="46">
        <v>50</v>
      </c>
      <c r="CS11" s="46">
        <v>5</v>
      </c>
      <c r="CT11" s="46">
        <v>85</v>
      </c>
    </row>
    <row r="12" spans="1:102" s="46" customFormat="1" x14ac:dyDescent="0.25">
      <c r="A12" s="46" t="s">
        <v>316</v>
      </c>
      <c r="B12" s="46" t="s">
        <v>317</v>
      </c>
      <c r="C12" s="46" t="s">
        <v>318</v>
      </c>
      <c r="D12" s="46" t="s">
        <v>319</v>
      </c>
      <c r="E12" s="46" t="s">
        <v>320</v>
      </c>
      <c r="F12" s="46" t="s">
        <v>321</v>
      </c>
      <c r="G12" s="46" t="s">
        <v>322</v>
      </c>
      <c r="H12" s="46" t="s">
        <v>323</v>
      </c>
      <c r="I12" s="46" t="s">
        <v>324</v>
      </c>
      <c r="J12" s="46" t="s">
        <v>325</v>
      </c>
      <c r="K12" s="46" t="s">
        <v>326</v>
      </c>
      <c r="L12" s="2">
        <f t="shared" si="2"/>
        <v>312</v>
      </c>
      <c r="M12" s="47">
        <v>3932</v>
      </c>
      <c r="N12" s="46">
        <v>6</v>
      </c>
      <c r="O12" s="46">
        <v>6</v>
      </c>
      <c r="P12" s="46">
        <v>13</v>
      </c>
      <c r="Q12" s="46">
        <v>312</v>
      </c>
      <c r="R12" s="46">
        <v>304</v>
      </c>
      <c r="S12" s="46">
        <v>75</v>
      </c>
      <c r="T12" s="46">
        <v>5</v>
      </c>
      <c r="U12" s="2">
        <f t="shared" si="3"/>
        <v>312</v>
      </c>
      <c r="V12" s="46">
        <v>0</v>
      </c>
      <c r="W12" s="46">
        <v>68</v>
      </c>
      <c r="X12" s="46">
        <v>107</v>
      </c>
      <c r="Y12" s="46">
        <v>312</v>
      </c>
      <c r="Z12" s="46">
        <v>8</v>
      </c>
      <c r="AA12" s="46">
        <v>6</v>
      </c>
      <c r="AB12" s="46">
        <v>312</v>
      </c>
      <c r="AC12" s="46">
        <v>312</v>
      </c>
      <c r="AD12" s="46">
        <v>135</v>
      </c>
      <c r="AE12" s="46">
        <v>304</v>
      </c>
      <c r="AF12" s="46">
        <v>78</v>
      </c>
      <c r="AG12" s="46">
        <v>6</v>
      </c>
      <c r="AH12" s="46">
        <v>2</v>
      </c>
      <c r="AI12" s="46">
        <v>10</v>
      </c>
      <c r="AJ12" s="46">
        <v>10</v>
      </c>
      <c r="AK12" s="46">
        <v>135</v>
      </c>
      <c r="AL12" s="46">
        <v>865</v>
      </c>
      <c r="AM12" s="46">
        <v>22</v>
      </c>
      <c r="AN12" s="46">
        <v>1</v>
      </c>
      <c r="AO12" s="46">
        <v>1</v>
      </c>
      <c r="AP12" s="46">
        <v>12</v>
      </c>
      <c r="AQ12" s="46">
        <v>1</v>
      </c>
      <c r="AR12" s="46">
        <v>150</v>
      </c>
      <c r="AS12" s="46">
        <v>3</v>
      </c>
      <c r="AT12" s="46">
        <v>50</v>
      </c>
      <c r="AU12" s="46">
        <v>78</v>
      </c>
      <c r="AV12" s="46">
        <v>170</v>
      </c>
      <c r="AW12" s="46">
        <v>78</v>
      </c>
      <c r="AX12" s="46">
        <v>50</v>
      </c>
      <c r="AY12" s="46">
        <v>283</v>
      </c>
      <c r="AZ12" s="46">
        <v>36</v>
      </c>
      <c r="BA12" s="46">
        <v>3</v>
      </c>
      <c r="BB12" s="46">
        <v>314</v>
      </c>
      <c r="BC12" s="46">
        <v>471</v>
      </c>
      <c r="BD12" s="46">
        <v>291</v>
      </c>
      <c r="BE12" s="46">
        <v>1</v>
      </c>
      <c r="BF12" s="46">
        <v>5</v>
      </c>
      <c r="BG12" s="46">
        <v>10</v>
      </c>
      <c r="BI12" s="46">
        <v>2</v>
      </c>
      <c r="BJ12" s="46">
        <v>4</v>
      </c>
      <c r="BK12" s="62">
        <v>10000</v>
      </c>
      <c r="BL12" s="62"/>
      <c r="BM12" s="46">
        <v>2</v>
      </c>
      <c r="BN12" s="46">
        <v>17000</v>
      </c>
      <c r="BO12" s="46">
        <v>20</v>
      </c>
      <c r="BP12" s="46">
        <v>312</v>
      </c>
      <c r="BQ12" s="46">
        <v>2</v>
      </c>
      <c r="BR12" s="46">
        <v>3</v>
      </c>
      <c r="BS12" s="46">
        <v>17</v>
      </c>
      <c r="BT12" s="46">
        <v>17</v>
      </c>
      <c r="BU12" s="46">
        <v>2</v>
      </c>
      <c r="BV12" s="46">
        <v>2</v>
      </c>
      <c r="BW12" s="46">
        <v>2</v>
      </c>
      <c r="BX12" s="46">
        <v>20</v>
      </c>
      <c r="BY12" s="46">
        <v>20</v>
      </c>
      <c r="BZ12" s="46">
        <v>20</v>
      </c>
      <c r="CA12" s="46">
        <v>0</v>
      </c>
      <c r="CB12" s="46">
        <v>2</v>
      </c>
      <c r="CC12" s="46">
        <v>6</v>
      </c>
      <c r="CD12" s="46">
        <v>312</v>
      </c>
      <c r="CE12" s="46">
        <v>3</v>
      </c>
      <c r="CF12" s="46">
        <v>0</v>
      </c>
      <c r="CG12" s="46">
        <v>312</v>
      </c>
      <c r="CH12" s="46">
        <v>312</v>
      </c>
      <c r="CI12" s="46">
        <v>312</v>
      </c>
      <c r="CJ12" s="46">
        <v>1</v>
      </c>
      <c r="CK12" s="46">
        <v>10</v>
      </c>
      <c r="CL12" s="46">
        <v>60</v>
      </c>
      <c r="CM12" s="46">
        <v>5</v>
      </c>
      <c r="CN12" s="46">
        <v>1</v>
      </c>
      <c r="CO12" s="46">
        <v>312</v>
      </c>
      <c r="CP12" s="46">
        <v>312</v>
      </c>
      <c r="CQ12" s="46">
        <v>120</v>
      </c>
      <c r="CR12" s="46">
        <v>0</v>
      </c>
      <c r="CS12" s="46">
        <v>0</v>
      </c>
      <c r="CT12" s="46">
        <v>200</v>
      </c>
      <c r="CV12" s="47"/>
    </row>
    <row r="13" spans="1:102" s="46" customFormat="1" x14ac:dyDescent="0.25">
      <c r="A13" s="46" t="s">
        <v>327</v>
      </c>
      <c r="B13" s="46" t="s">
        <v>328</v>
      </c>
      <c r="C13" s="46" t="s">
        <v>329</v>
      </c>
      <c r="D13" s="46" t="s">
        <v>330</v>
      </c>
      <c r="E13" s="46" t="s">
        <v>331</v>
      </c>
      <c r="F13" s="46" t="s">
        <v>332</v>
      </c>
      <c r="G13" s="46" t="s">
        <v>333</v>
      </c>
      <c r="H13" s="46" t="s">
        <v>334</v>
      </c>
      <c r="I13" s="46" t="s">
        <v>335</v>
      </c>
      <c r="J13" s="46" t="s">
        <v>336</v>
      </c>
      <c r="K13" s="46" t="s">
        <v>337</v>
      </c>
      <c r="L13" s="2">
        <f t="shared" si="2"/>
        <v>1307</v>
      </c>
      <c r="M13" s="47">
        <v>21674</v>
      </c>
      <c r="N13" s="46">
        <v>3</v>
      </c>
      <c r="O13" s="46">
        <v>3</v>
      </c>
      <c r="P13" s="46">
        <v>4</v>
      </c>
      <c r="Q13" s="47">
        <v>1307</v>
      </c>
      <c r="R13" s="47">
        <v>1309</v>
      </c>
      <c r="S13" s="46">
        <v>1307</v>
      </c>
      <c r="U13" s="2">
        <f t="shared" si="3"/>
        <v>1307</v>
      </c>
      <c r="V13" s="46">
        <v>0</v>
      </c>
      <c r="W13" s="46">
        <v>248</v>
      </c>
      <c r="X13" s="46">
        <v>395</v>
      </c>
      <c r="Y13" s="46">
        <v>1307</v>
      </c>
      <c r="Z13" s="46">
        <v>6</v>
      </c>
      <c r="AA13" s="46">
        <v>6</v>
      </c>
      <c r="AB13" s="46">
        <v>246</v>
      </c>
      <c r="AC13" s="47">
        <v>1307</v>
      </c>
      <c r="AD13" s="46">
        <v>499</v>
      </c>
      <c r="AE13" s="47">
        <v>1309</v>
      </c>
      <c r="AF13" s="46">
        <v>299</v>
      </c>
      <c r="AG13" s="46">
        <v>2</v>
      </c>
      <c r="AH13" s="46">
        <v>2</v>
      </c>
      <c r="AI13" s="46">
        <v>2</v>
      </c>
      <c r="AJ13" s="46">
        <v>24</v>
      </c>
      <c r="AK13" s="46">
        <v>499</v>
      </c>
      <c r="AL13" s="47">
        <v>2311</v>
      </c>
      <c r="AM13" s="46">
        <v>67</v>
      </c>
      <c r="AN13" s="46">
        <v>0</v>
      </c>
      <c r="AO13" s="46">
        <v>1</v>
      </c>
      <c r="AP13" s="46">
        <v>13</v>
      </c>
      <c r="AQ13" s="46">
        <v>2</v>
      </c>
      <c r="AR13" s="46">
        <v>650</v>
      </c>
      <c r="AS13" s="46">
        <v>1</v>
      </c>
      <c r="AT13" s="46">
        <v>245</v>
      </c>
      <c r="AU13" s="46">
        <v>245</v>
      </c>
      <c r="AV13" s="46">
        <v>590</v>
      </c>
      <c r="AW13" s="46">
        <v>300</v>
      </c>
      <c r="AX13" s="46">
        <v>240</v>
      </c>
      <c r="AY13" s="46">
        <v>1161</v>
      </c>
      <c r="AZ13" s="46">
        <v>965</v>
      </c>
      <c r="BA13" s="46">
        <v>24</v>
      </c>
      <c r="BB13" s="46">
        <v>1100</v>
      </c>
      <c r="BC13" s="47">
        <v>1935</v>
      </c>
      <c r="BD13" s="46">
        <v>1633</v>
      </c>
      <c r="BE13" s="46">
        <v>0</v>
      </c>
      <c r="BF13" s="46">
        <v>2</v>
      </c>
      <c r="BG13">
        <f t="shared" ref="BG13" si="5">ROUND(BH13*0.2+BH13,0)</f>
        <v>275</v>
      </c>
      <c r="BH13" s="46">
        <v>229</v>
      </c>
      <c r="BI13" s="46">
        <v>3</v>
      </c>
      <c r="BJ13" s="46">
        <v>8</v>
      </c>
      <c r="BK13" s="61">
        <f>BL13*0.2+BL13</f>
        <v>160800</v>
      </c>
      <c r="BL13" s="62">
        <v>134000</v>
      </c>
      <c r="BM13" s="46">
        <v>10</v>
      </c>
      <c r="BN13" s="46">
        <v>0</v>
      </c>
      <c r="BO13" s="46">
        <v>24</v>
      </c>
      <c r="BP13" s="47">
        <v>1307</v>
      </c>
      <c r="BQ13" s="46">
        <v>30</v>
      </c>
      <c r="BR13" s="46">
        <v>8</v>
      </c>
      <c r="BS13" s="46">
        <v>66</v>
      </c>
      <c r="BT13" s="46">
        <v>66</v>
      </c>
      <c r="BU13" s="46">
        <v>4</v>
      </c>
      <c r="BV13" s="46">
        <v>2</v>
      </c>
      <c r="BW13" s="46">
        <v>8</v>
      </c>
      <c r="BX13" s="46">
        <v>66</v>
      </c>
      <c r="BY13" s="46">
        <v>66</v>
      </c>
      <c r="BZ13" s="46">
        <v>66</v>
      </c>
      <c r="CA13" s="46">
        <v>0</v>
      </c>
      <c r="CB13" s="46">
        <v>2</v>
      </c>
      <c r="CC13" s="46">
        <v>24</v>
      </c>
      <c r="CD13" s="47">
        <v>1307</v>
      </c>
      <c r="CE13" s="46">
        <v>3</v>
      </c>
      <c r="CF13" s="46">
        <v>0</v>
      </c>
      <c r="CG13" s="46">
        <v>1306</v>
      </c>
      <c r="CH13" s="47">
        <v>1307</v>
      </c>
      <c r="CI13" s="46">
        <v>2</v>
      </c>
      <c r="CJ13" s="46">
        <v>2</v>
      </c>
      <c r="CK13" s="46">
        <v>60</v>
      </c>
      <c r="CL13" s="46">
        <v>180</v>
      </c>
      <c r="CM13" s="46">
        <v>8</v>
      </c>
      <c r="CN13" s="46">
        <v>1</v>
      </c>
      <c r="CO13" s="46">
        <v>120</v>
      </c>
      <c r="CP13" s="47">
        <v>1307</v>
      </c>
      <c r="CQ13" s="46">
        <v>120</v>
      </c>
      <c r="CR13" s="46">
        <v>0</v>
      </c>
      <c r="CS13" s="46">
        <v>21</v>
      </c>
      <c r="CT13" s="46">
        <v>120</v>
      </c>
    </row>
    <row r="14" spans="1:102" s="46" customFormat="1" x14ac:dyDescent="0.25">
      <c r="A14" s="46" t="s">
        <v>338</v>
      </c>
      <c r="B14" s="46" t="s">
        <v>339</v>
      </c>
      <c r="C14" s="46" t="s">
        <v>340</v>
      </c>
      <c r="D14" s="46" t="s">
        <v>341</v>
      </c>
      <c r="E14" s="46" t="s">
        <v>342</v>
      </c>
      <c r="F14" s="46" t="s">
        <v>343</v>
      </c>
      <c r="G14" s="46" t="s">
        <v>344</v>
      </c>
      <c r="H14" s="46" t="s">
        <v>345</v>
      </c>
      <c r="I14" s="46" t="s">
        <v>346</v>
      </c>
      <c r="J14" s="46" t="s">
        <v>347</v>
      </c>
      <c r="L14" s="2">
        <f t="shared" si="2"/>
        <v>1155</v>
      </c>
      <c r="M14" s="47">
        <v>9554</v>
      </c>
      <c r="N14" s="46">
        <v>6</v>
      </c>
      <c r="O14" s="46">
        <v>6</v>
      </c>
      <c r="P14" s="46">
        <v>6</v>
      </c>
      <c r="Q14" s="47">
        <v>1155</v>
      </c>
      <c r="R14" s="47">
        <v>1148</v>
      </c>
      <c r="S14" s="46">
        <v>300</v>
      </c>
      <c r="T14" s="46">
        <v>12</v>
      </c>
      <c r="U14" s="2">
        <f t="shared" si="3"/>
        <v>1155</v>
      </c>
      <c r="V14" s="46">
        <v>0</v>
      </c>
      <c r="W14" s="46">
        <v>254</v>
      </c>
      <c r="X14" s="46">
        <v>382</v>
      </c>
      <c r="Y14" s="46">
        <v>50</v>
      </c>
      <c r="Z14" s="46">
        <v>8</v>
      </c>
      <c r="AA14" s="46">
        <v>4</v>
      </c>
      <c r="AB14" s="46">
        <v>254</v>
      </c>
      <c r="AC14" s="47">
        <v>1155</v>
      </c>
      <c r="AD14" s="46">
        <v>455</v>
      </c>
      <c r="AE14" s="47">
        <v>1148</v>
      </c>
      <c r="AF14" s="46">
        <v>275</v>
      </c>
      <c r="AG14" s="46">
        <v>6</v>
      </c>
      <c r="AH14" s="46">
        <v>6</v>
      </c>
      <c r="AI14" s="46">
        <v>2</v>
      </c>
      <c r="AJ14" s="46">
        <v>2</v>
      </c>
      <c r="AK14" s="46">
        <v>455</v>
      </c>
      <c r="AL14" s="47">
        <v>2473</v>
      </c>
      <c r="AM14" s="46">
        <v>20</v>
      </c>
      <c r="AN14" s="46">
        <v>1</v>
      </c>
      <c r="AO14" s="46">
        <v>1</v>
      </c>
      <c r="AP14" s="46">
        <v>2</v>
      </c>
      <c r="AQ14" s="46">
        <v>1</v>
      </c>
      <c r="AR14" s="46">
        <v>460</v>
      </c>
      <c r="AS14" s="46">
        <v>458</v>
      </c>
      <c r="AT14" s="46">
        <v>161</v>
      </c>
      <c r="AU14" s="46">
        <v>161</v>
      </c>
      <c r="AV14" s="46">
        <v>338</v>
      </c>
      <c r="AW14" s="46">
        <v>275</v>
      </c>
      <c r="AX14" s="46">
        <v>161</v>
      </c>
      <c r="AY14" s="46">
        <v>994</v>
      </c>
      <c r="AZ14" s="46">
        <v>436</v>
      </c>
      <c r="BA14" s="46">
        <v>4</v>
      </c>
      <c r="BB14" s="46">
        <v>581</v>
      </c>
      <c r="BC14" s="46">
        <v>1657</v>
      </c>
      <c r="BD14" s="46">
        <v>838</v>
      </c>
      <c r="BE14" s="46">
        <v>768</v>
      </c>
      <c r="BF14" s="46">
        <v>4</v>
      </c>
      <c r="BG14" s="46">
        <v>10</v>
      </c>
      <c r="BI14" s="46">
        <v>4</v>
      </c>
      <c r="BJ14" s="46">
        <v>4</v>
      </c>
      <c r="BK14" s="62">
        <v>10000</v>
      </c>
      <c r="BL14" s="62"/>
      <c r="BM14" s="46">
        <v>2</v>
      </c>
      <c r="BN14" s="46">
        <v>1</v>
      </c>
      <c r="BO14" s="46">
        <v>24</v>
      </c>
      <c r="BP14" s="47">
        <v>1155</v>
      </c>
      <c r="BQ14" s="46">
        <v>1</v>
      </c>
      <c r="BR14" s="46">
        <v>1</v>
      </c>
      <c r="BS14" s="46">
        <v>36</v>
      </c>
      <c r="BT14" s="46">
        <v>34</v>
      </c>
      <c r="BU14" s="46">
        <v>2</v>
      </c>
      <c r="BV14" s="46">
        <v>2</v>
      </c>
      <c r="BW14" s="46">
        <v>4</v>
      </c>
      <c r="BX14" s="46">
        <v>2</v>
      </c>
      <c r="BY14" s="46">
        <v>2</v>
      </c>
      <c r="BZ14" s="46">
        <v>2</v>
      </c>
      <c r="CA14" s="46">
        <v>0</v>
      </c>
      <c r="CB14" s="46">
        <v>2</v>
      </c>
      <c r="CC14" s="46">
        <v>20</v>
      </c>
      <c r="CD14" s="47">
        <v>1155</v>
      </c>
      <c r="CE14" s="46">
        <v>2</v>
      </c>
      <c r="CF14" s="46">
        <v>0</v>
      </c>
      <c r="CG14" s="46">
        <v>1037</v>
      </c>
      <c r="CH14" s="46">
        <v>1155</v>
      </c>
      <c r="CI14" s="46">
        <v>1155</v>
      </c>
      <c r="CJ14" s="46">
        <v>1155</v>
      </c>
      <c r="CK14" s="46">
        <v>20</v>
      </c>
      <c r="CL14" s="46">
        <v>20</v>
      </c>
      <c r="CM14" s="46">
        <v>5</v>
      </c>
      <c r="CN14" s="46">
        <v>1</v>
      </c>
      <c r="CO14" s="46">
        <v>20</v>
      </c>
      <c r="CP14" s="47">
        <v>1155</v>
      </c>
      <c r="CQ14" s="46">
        <v>86</v>
      </c>
      <c r="CR14" s="46">
        <v>0</v>
      </c>
      <c r="CS14" s="46">
        <v>0</v>
      </c>
      <c r="CT14" s="46">
        <v>112</v>
      </c>
    </row>
    <row r="15" spans="1:102" s="48" customFormat="1" x14ac:dyDescent="0.25">
      <c r="A15" s="46" t="s">
        <v>348</v>
      </c>
      <c r="B15" s="46" t="s">
        <v>349</v>
      </c>
      <c r="C15" s="46" t="s">
        <v>350</v>
      </c>
      <c r="D15" s="46" t="s">
        <v>351</v>
      </c>
      <c r="E15" s="46" t="s">
        <v>352</v>
      </c>
      <c r="F15" s="46" t="s">
        <v>353</v>
      </c>
      <c r="G15" s="46" t="s">
        <v>354</v>
      </c>
      <c r="H15" s="46" t="s">
        <v>355</v>
      </c>
      <c r="I15" s="46" t="s">
        <v>356</v>
      </c>
      <c r="J15" s="46" t="s">
        <v>357</v>
      </c>
      <c r="K15" s="46" t="s">
        <v>358</v>
      </c>
      <c r="L15" s="2">
        <f t="shared" si="2"/>
        <v>436</v>
      </c>
      <c r="M15" s="47">
        <v>7464</v>
      </c>
      <c r="N15" s="46">
        <v>3</v>
      </c>
      <c r="O15" s="46">
        <v>3</v>
      </c>
      <c r="P15" s="46">
        <v>24</v>
      </c>
      <c r="Q15" s="46">
        <v>436</v>
      </c>
      <c r="R15" s="46">
        <v>406</v>
      </c>
      <c r="S15" s="46">
        <v>16</v>
      </c>
      <c r="T15" s="46">
        <v>12</v>
      </c>
      <c r="U15" s="2">
        <f t="shared" si="3"/>
        <v>436</v>
      </c>
      <c r="V15" s="46">
        <v>0</v>
      </c>
      <c r="W15" s="46">
        <v>86</v>
      </c>
      <c r="X15" s="46">
        <v>163</v>
      </c>
      <c r="Y15" s="46">
        <v>791</v>
      </c>
      <c r="Z15" s="46">
        <v>2</v>
      </c>
      <c r="AA15" s="46">
        <v>4</v>
      </c>
      <c r="AB15" s="46">
        <v>102</v>
      </c>
      <c r="AC15" s="46">
        <v>436</v>
      </c>
      <c r="AD15" s="46">
        <v>190</v>
      </c>
      <c r="AE15" s="46">
        <v>406</v>
      </c>
      <c r="AF15" s="46">
        <v>97</v>
      </c>
      <c r="AG15" s="46">
        <v>6</v>
      </c>
      <c r="AH15" s="46">
        <v>4</v>
      </c>
      <c r="AI15" s="46">
        <v>10</v>
      </c>
      <c r="AJ15" s="46">
        <v>4</v>
      </c>
      <c r="AK15" s="46">
        <v>190</v>
      </c>
      <c r="AL15" s="47">
        <v>3111</v>
      </c>
      <c r="AM15" s="46">
        <v>0</v>
      </c>
      <c r="AN15" s="46">
        <v>2</v>
      </c>
      <c r="AO15" s="46">
        <v>0</v>
      </c>
      <c r="AP15" s="46">
        <v>2</v>
      </c>
      <c r="AQ15" s="46">
        <v>0</v>
      </c>
      <c r="AR15" s="46">
        <v>200</v>
      </c>
      <c r="AS15" s="46">
        <v>190</v>
      </c>
      <c r="AT15" s="46">
        <v>34</v>
      </c>
      <c r="AU15" s="46">
        <v>34</v>
      </c>
      <c r="AV15" s="46">
        <v>38</v>
      </c>
      <c r="AW15" s="46">
        <v>100</v>
      </c>
      <c r="AX15" s="46">
        <v>74</v>
      </c>
      <c r="AY15" s="46">
        <v>353</v>
      </c>
      <c r="AZ15" s="46">
        <v>171</v>
      </c>
      <c r="BA15" s="46">
        <v>3</v>
      </c>
      <c r="BB15" s="46">
        <v>64</v>
      </c>
      <c r="BC15" s="46">
        <v>588</v>
      </c>
      <c r="BD15" s="46">
        <v>449</v>
      </c>
      <c r="BE15" s="46">
        <v>406</v>
      </c>
      <c r="BF15" s="46">
        <v>3</v>
      </c>
      <c r="BG15" s="46">
        <v>10</v>
      </c>
      <c r="BH15" s="46"/>
      <c r="BI15" s="46">
        <v>1</v>
      </c>
      <c r="BJ15" s="46">
        <v>1</v>
      </c>
      <c r="BK15" s="62">
        <v>10000</v>
      </c>
      <c r="BL15" s="62"/>
      <c r="BM15" s="46">
        <v>1</v>
      </c>
      <c r="BN15" s="46">
        <v>5950</v>
      </c>
      <c r="BO15" s="46">
        <v>20</v>
      </c>
      <c r="BP15" s="46">
        <v>436</v>
      </c>
      <c r="BQ15" s="46">
        <v>3</v>
      </c>
      <c r="BR15" s="46">
        <v>23</v>
      </c>
      <c r="BS15" s="46">
        <v>17</v>
      </c>
      <c r="BT15" s="46">
        <v>17</v>
      </c>
      <c r="BU15" s="46">
        <v>2</v>
      </c>
      <c r="BV15" s="46">
        <v>2</v>
      </c>
      <c r="BW15" s="46">
        <v>4</v>
      </c>
      <c r="BX15" s="46">
        <v>16</v>
      </c>
      <c r="BY15" s="46">
        <v>64</v>
      </c>
      <c r="BZ15" s="46">
        <v>2</v>
      </c>
      <c r="CA15" s="46">
        <v>0</v>
      </c>
      <c r="CB15" s="46">
        <v>2</v>
      </c>
      <c r="CC15" s="46">
        <v>12</v>
      </c>
      <c r="CD15" s="46">
        <v>436</v>
      </c>
      <c r="CE15" s="46">
        <v>1</v>
      </c>
      <c r="CF15" s="46">
        <v>0</v>
      </c>
      <c r="CG15" s="46">
        <v>406</v>
      </c>
      <c r="CH15" s="46">
        <v>436</v>
      </c>
      <c r="CI15" s="46">
        <v>436</v>
      </c>
      <c r="CJ15" s="46">
        <v>4</v>
      </c>
      <c r="CK15" s="46">
        <v>5</v>
      </c>
      <c r="CL15" s="46">
        <v>10</v>
      </c>
      <c r="CM15" s="46">
        <v>1</v>
      </c>
      <c r="CN15" s="46">
        <v>1</v>
      </c>
      <c r="CO15" s="46">
        <v>2</v>
      </c>
      <c r="CP15" s="46">
        <v>436</v>
      </c>
      <c r="CQ15" s="46">
        <v>45</v>
      </c>
      <c r="CR15" s="46">
        <v>25</v>
      </c>
      <c r="CS15" s="46">
        <v>10</v>
      </c>
      <c r="CT15" s="46">
        <v>65</v>
      </c>
      <c r="CU15" s="46"/>
      <c r="CV15" s="46"/>
      <c r="CW15" s="46"/>
      <c r="CX15" s="46"/>
    </row>
    <row r="16" spans="1:102" x14ac:dyDescent="0.25">
      <c r="C16" s="46" t="s">
        <v>359</v>
      </c>
      <c r="AZ16" s="46">
        <v>9</v>
      </c>
      <c r="BD16" s="46">
        <v>46</v>
      </c>
    </row>
    <row r="18" spans="52:63" x14ac:dyDescent="0.25">
      <c r="AZ18" s="59"/>
      <c r="BK18" s="63"/>
    </row>
    <row r="57" spans="1:1" x14ac:dyDescent="0.25">
      <c r="A57" t="s">
        <v>2</v>
      </c>
    </row>
    <row r="58" spans="1:1" x14ac:dyDescent="0.25">
      <c r="A58" t="s">
        <v>360</v>
      </c>
    </row>
    <row r="59" spans="1:1" x14ac:dyDescent="0.25">
      <c r="A59" t="s">
        <v>361</v>
      </c>
    </row>
    <row r="60" spans="1:1" x14ac:dyDescent="0.25">
      <c r="A60" t="s">
        <v>362</v>
      </c>
    </row>
    <row r="61" spans="1:1" x14ac:dyDescent="0.25">
      <c r="A61" t="s">
        <v>363</v>
      </c>
    </row>
    <row r="62" spans="1:1" x14ac:dyDescent="0.25">
      <c r="A62" t="s">
        <v>3</v>
      </c>
    </row>
  </sheetData>
  <autoFilter ref="A1:CX15">
    <sortState ref="A2:CX15">
      <sortCondition ref="C1:C15"/>
    </sortState>
  </autoFilter>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6"/>
  <sheetViews>
    <sheetView topLeftCell="X1" workbookViewId="0">
      <selection activeCell="AA2" sqref="AA2"/>
    </sheetView>
  </sheetViews>
  <sheetFormatPr baseColWidth="10" defaultColWidth="11.42578125" defaultRowHeight="15" x14ac:dyDescent="0.25"/>
  <cols>
    <col min="3" max="3" width="39.42578125" bestFit="1" customWidth="1"/>
    <col min="4" max="4" width="38" customWidth="1"/>
    <col min="5" max="5" width="45.140625" customWidth="1"/>
    <col min="6" max="6" width="36.85546875" customWidth="1"/>
    <col min="7" max="7" width="34.85546875" customWidth="1"/>
    <col min="8" max="8" width="39.85546875" customWidth="1"/>
    <col min="9" max="9" width="43" customWidth="1"/>
    <col min="10" max="10" width="41.140625" customWidth="1"/>
    <col min="11" max="11" width="48.42578125" customWidth="1"/>
    <col min="12" max="12" width="49.5703125" customWidth="1"/>
    <col min="13" max="13" width="54.140625" customWidth="1"/>
    <col min="14" max="14" width="31.28515625" customWidth="1"/>
    <col min="15" max="15" width="43.140625" customWidth="1"/>
    <col min="16" max="16" width="32.42578125" customWidth="1"/>
    <col min="17" max="17" width="19.85546875" customWidth="1"/>
    <col min="18" max="18" width="30.5703125" customWidth="1"/>
    <col min="19" max="19" width="24.5703125" customWidth="1"/>
    <col min="20" max="20" width="73.140625" customWidth="1"/>
    <col min="21" max="21" width="71.7109375" customWidth="1"/>
    <col min="22" max="22" width="35.85546875" customWidth="1"/>
    <col min="23" max="23" width="74.5703125" customWidth="1"/>
    <col min="24" max="24" width="96.140625" customWidth="1"/>
    <col min="25" max="25" width="30.140625" customWidth="1"/>
    <col min="26" max="26" width="46.140625" customWidth="1"/>
    <col min="27" max="27" width="52.5703125" customWidth="1"/>
    <col min="28" max="28" width="58.7109375" customWidth="1"/>
    <col min="29" max="29" width="13.42578125" customWidth="1"/>
    <col min="30" max="30" width="13" customWidth="1"/>
    <col min="31" max="31" width="38.140625" customWidth="1"/>
    <col min="32" max="32" width="18.7109375" customWidth="1"/>
    <col min="33" max="33" width="35.5703125" customWidth="1"/>
    <col min="34" max="34" width="65.42578125" customWidth="1"/>
    <col min="35" max="35" width="48" customWidth="1"/>
    <col min="36" max="36" width="72.140625" customWidth="1"/>
    <col min="37" max="37" width="56.42578125" customWidth="1"/>
    <col min="38" max="38" width="23.7109375" customWidth="1"/>
    <col min="39" max="39" width="26.42578125" customWidth="1"/>
    <col min="40" max="40" width="55.85546875" customWidth="1"/>
    <col min="41" max="41" width="53" customWidth="1"/>
    <col min="42" max="64" width="11.42578125" customWidth="1"/>
    <col min="65" max="66" width="15.140625" bestFit="1" customWidth="1"/>
    <col min="67" max="67" width="14.140625" bestFit="1" customWidth="1"/>
    <col min="68" max="68" width="16.7109375" customWidth="1"/>
  </cols>
  <sheetData>
    <row r="1" spans="1:68" ht="60" x14ac:dyDescent="0.25">
      <c r="A1" t="s">
        <v>136</v>
      </c>
      <c r="B1" t="s">
        <v>137</v>
      </c>
      <c r="C1" t="s">
        <v>138</v>
      </c>
      <c r="D1" t="s">
        <v>139</v>
      </c>
      <c r="E1" t="s">
        <v>140</v>
      </c>
      <c r="F1" t="s">
        <v>141</v>
      </c>
      <c r="G1" t="s">
        <v>142</v>
      </c>
      <c r="H1" t="s">
        <v>143</v>
      </c>
      <c r="I1" t="s">
        <v>144</v>
      </c>
      <c r="J1" t="s">
        <v>145</v>
      </c>
      <c r="K1" t="s">
        <v>146</v>
      </c>
      <c r="L1" t="s">
        <v>149</v>
      </c>
      <c r="M1" t="s">
        <v>150</v>
      </c>
      <c r="N1" t="s">
        <v>151</v>
      </c>
      <c r="O1" t="s">
        <v>154</v>
      </c>
      <c r="P1" t="s">
        <v>155</v>
      </c>
      <c r="Q1" t="s">
        <v>32</v>
      </c>
      <c r="R1" t="s">
        <v>156</v>
      </c>
      <c r="S1" t="s">
        <v>159</v>
      </c>
      <c r="T1" t="s">
        <v>160</v>
      </c>
      <c r="U1" t="s">
        <v>161</v>
      </c>
      <c r="V1" t="s">
        <v>41</v>
      </c>
      <c r="W1" t="s">
        <v>166</v>
      </c>
      <c r="X1" t="s">
        <v>167</v>
      </c>
      <c r="Y1" t="s">
        <v>49</v>
      </c>
      <c r="Z1" t="s">
        <v>52</v>
      </c>
      <c r="AA1" t="s">
        <v>56</v>
      </c>
      <c r="AB1" t="s">
        <v>170</v>
      </c>
      <c r="AC1" t="s">
        <v>60</v>
      </c>
      <c r="AD1" s="1" t="s">
        <v>171</v>
      </c>
      <c r="AE1" t="s">
        <v>172</v>
      </c>
      <c r="AF1" t="s">
        <v>65</v>
      </c>
      <c r="AG1" t="s">
        <v>173</v>
      </c>
      <c r="AH1" t="s">
        <v>70</v>
      </c>
      <c r="AI1" t="s">
        <v>176</v>
      </c>
      <c r="AJ1" t="s">
        <v>177</v>
      </c>
      <c r="AK1" t="s">
        <v>180</v>
      </c>
      <c r="AL1" t="s">
        <v>78</v>
      </c>
      <c r="AM1" t="s">
        <v>183</v>
      </c>
      <c r="AN1" t="s">
        <v>184</v>
      </c>
      <c r="AO1" t="s">
        <v>185</v>
      </c>
      <c r="AP1" t="s">
        <v>187</v>
      </c>
      <c r="AQ1" t="s">
        <v>188</v>
      </c>
      <c r="AR1" t="s">
        <v>189</v>
      </c>
      <c r="AS1" t="s">
        <v>91</v>
      </c>
      <c r="AT1" t="s">
        <v>93</v>
      </c>
      <c r="AU1" t="s">
        <v>193</v>
      </c>
      <c r="AV1" t="s">
        <v>194</v>
      </c>
      <c r="AW1" t="s">
        <v>101</v>
      </c>
      <c r="AX1" t="s">
        <v>197</v>
      </c>
      <c r="AY1" t="s">
        <v>198</v>
      </c>
      <c r="AZ1" t="s">
        <v>201</v>
      </c>
      <c r="BA1" t="s">
        <v>109</v>
      </c>
      <c r="BB1" t="s">
        <v>202</v>
      </c>
      <c r="BC1" t="s">
        <v>205</v>
      </c>
      <c r="BD1" t="s">
        <v>206</v>
      </c>
      <c r="BE1" t="s">
        <v>118</v>
      </c>
      <c r="BF1" t="s">
        <v>120</v>
      </c>
      <c r="BG1" t="s">
        <v>210</v>
      </c>
      <c r="BH1" t="s">
        <v>211</v>
      </c>
      <c r="BI1" t="s">
        <v>126</v>
      </c>
      <c r="BJ1" t="s">
        <v>213</v>
      </c>
      <c r="BK1" t="s">
        <v>214</v>
      </c>
      <c r="BL1" t="s">
        <v>215</v>
      </c>
      <c r="BM1" s="1" t="s">
        <v>15</v>
      </c>
      <c r="BN1" s="1" t="s">
        <v>216</v>
      </c>
      <c r="BO1" s="1" t="s">
        <v>217</v>
      </c>
      <c r="BP1" s="1" t="s">
        <v>218</v>
      </c>
    </row>
    <row r="2" spans="1:68" x14ac:dyDescent="0.25">
      <c r="A2" t="s">
        <v>364</v>
      </c>
      <c r="B2" t="s">
        <v>220</v>
      </c>
      <c r="C2" t="s">
        <v>221</v>
      </c>
      <c r="D2" t="s">
        <v>365</v>
      </c>
      <c r="E2" t="s">
        <v>366</v>
      </c>
      <c r="F2" t="s">
        <v>367</v>
      </c>
      <c r="G2" t="s">
        <v>368</v>
      </c>
      <c r="H2" t="s">
        <v>369</v>
      </c>
      <c r="I2" t="s">
        <v>370</v>
      </c>
      <c r="J2" t="s">
        <v>371</v>
      </c>
      <c r="K2" t="s">
        <v>372</v>
      </c>
      <c r="L2">
        <v>1</v>
      </c>
      <c r="M2">
        <v>1</v>
      </c>
      <c r="N2">
        <v>2</v>
      </c>
      <c r="O2">
        <v>121</v>
      </c>
      <c r="Q2">
        <v>0</v>
      </c>
      <c r="R2">
        <v>0</v>
      </c>
      <c r="S2">
        <v>2</v>
      </c>
      <c r="T2">
        <v>2</v>
      </c>
      <c r="U2">
        <v>1</v>
      </c>
      <c r="V2">
        <v>0</v>
      </c>
      <c r="W2">
        <v>7</v>
      </c>
      <c r="X2">
        <v>1</v>
      </c>
      <c r="Y2">
        <v>6</v>
      </c>
      <c r="Z2">
        <v>1</v>
      </c>
      <c r="AA2">
        <v>7</v>
      </c>
      <c r="AB2">
        <v>12</v>
      </c>
      <c r="AC2">
        <v>1</v>
      </c>
      <c r="AD2">
        <v>1</v>
      </c>
      <c r="AE2">
        <v>0</v>
      </c>
      <c r="AF2">
        <v>500</v>
      </c>
      <c r="AG2">
        <v>0</v>
      </c>
      <c r="AH2">
        <v>84</v>
      </c>
      <c r="AI2">
        <v>1</v>
      </c>
      <c r="AJ2">
        <v>0</v>
      </c>
      <c r="AK2">
        <v>2</v>
      </c>
      <c r="AL2">
        <v>0</v>
      </c>
      <c r="AM2">
        <v>780</v>
      </c>
      <c r="AN2">
        <v>2</v>
      </c>
      <c r="AO2">
        <v>26</v>
      </c>
      <c r="AP2">
        <v>2</v>
      </c>
      <c r="AQ2">
        <v>1</v>
      </c>
      <c r="AR2">
        <v>141120</v>
      </c>
      <c r="AS2">
        <v>11</v>
      </c>
      <c r="AT2">
        <v>0</v>
      </c>
      <c r="AU2" s="65">
        <v>186</v>
      </c>
      <c r="AV2">
        <v>0</v>
      </c>
      <c r="AW2">
        <v>1</v>
      </c>
      <c r="AX2">
        <v>1</v>
      </c>
      <c r="AY2">
        <v>1</v>
      </c>
      <c r="AZ2">
        <v>0</v>
      </c>
      <c r="BA2">
        <v>0</v>
      </c>
      <c r="BB2">
        <v>1</v>
      </c>
      <c r="BC2">
        <v>0</v>
      </c>
      <c r="BD2">
        <v>0</v>
      </c>
      <c r="BE2">
        <v>0</v>
      </c>
      <c r="BF2">
        <v>0</v>
      </c>
      <c r="BG2">
        <v>1</v>
      </c>
      <c r="BH2">
        <v>0</v>
      </c>
      <c r="BI2">
        <v>0</v>
      </c>
      <c r="BJ2">
        <v>15</v>
      </c>
      <c r="BK2">
        <v>0</v>
      </c>
      <c r="BL2">
        <v>126</v>
      </c>
      <c r="BM2" s="74">
        <v>6476317.7199999997</v>
      </c>
      <c r="BN2" s="74">
        <v>4013186.83</v>
      </c>
      <c r="BO2" s="74">
        <v>442445.92</v>
      </c>
      <c r="BP2" s="74">
        <f t="shared" ref="BP2:BP14" si="0">SUM(BM2:BO2)</f>
        <v>10931950.470000001</v>
      </c>
    </row>
    <row r="3" spans="1:68" s="77" customFormat="1" x14ac:dyDescent="0.25">
      <c r="A3" s="77" t="s">
        <v>373</v>
      </c>
      <c r="B3" s="77" t="s">
        <v>374</v>
      </c>
      <c r="C3" s="77" t="s">
        <v>232</v>
      </c>
      <c r="D3" s="77" t="s">
        <v>375</v>
      </c>
      <c r="E3" s="77" t="s">
        <v>234</v>
      </c>
      <c r="F3" s="77" t="s">
        <v>235</v>
      </c>
      <c r="G3" s="77" t="s">
        <v>236</v>
      </c>
      <c r="H3" s="77" t="s">
        <v>376</v>
      </c>
      <c r="I3" s="77" t="s">
        <v>238</v>
      </c>
      <c r="J3" s="77" t="s">
        <v>239</v>
      </c>
      <c r="K3" s="77" t="s">
        <v>240</v>
      </c>
      <c r="L3" s="77">
        <v>2</v>
      </c>
      <c r="M3" s="77">
        <v>2</v>
      </c>
      <c r="N3" s="77">
        <v>2</v>
      </c>
      <c r="O3" s="77">
        <v>45</v>
      </c>
      <c r="P3" s="77">
        <v>8</v>
      </c>
      <c r="Q3" s="77">
        <v>0</v>
      </c>
      <c r="R3" s="77">
        <v>0</v>
      </c>
      <c r="S3" s="77">
        <v>52</v>
      </c>
      <c r="T3" s="77">
        <v>1</v>
      </c>
      <c r="U3" s="77">
        <v>1</v>
      </c>
      <c r="V3" s="77">
        <v>0</v>
      </c>
      <c r="W3" s="77">
        <v>2</v>
      </c>
      <c r="X3" s="77">
        <v>1</v>
      </c>
      <c r="Y3" s="77">
        <v>5</v>
      </c>
      <c r="Z3" s="77">
        <v>2</v>
      </c>
      <c r="AA3" s="77">
        <v>10</v>
      </c>
      <c r="AB3" s="77">
        <v>15</v>
      </c>
      <c r="AC3" s="77">
        <v>1</v>
      </c>
      <c r="AD3" s="77">
        <v>2</v>
      </c>
      <c r="AE3" s="77">
        <v>1</v>
      </c>
      <c r="AF3" s="77">
        <v>345</v>
      </c>
      <c r="AG3" s="77">
        <v>0</v>
      </c>
      <c r="AH3" s="77">
        <v>245</v>
      </c>
      <c r="AI3" s="77">
        <v>0</v>
      </c>
      <c r="AJ3" s="77">
        <v>0</v>
      </c>
      <c r="AK3" s="77">
        <v>1</v>
      </c>
      <c r="AL3" s="77">
        <v>0</v>
      </c>
      <c r="AM3" s="77">
        <v>578</v>
      </c>
      <c r="AN3" s="77">
        <v>1</v>
      </c>
      <c r="AP3" s="77">
        <v>0</v>
      </c>
      <c r="AQ3" s="77">
        <v>4</v>
      </c>
      <c r="AR3" s="77">
        <v>0</v>
      </c>
      <c r="AS3" s="77">
        <v>1</v>
      </c>
      <c r="AT3" s="77">
        <v>0</v>
      </c>
      <c r="AU3" s="77">
        <v>54</v>
      </c>
      <c r="AV3" s="77">
        <v>4</v>
      </c>
      <c r="AW3" s="77">
        <v>1</v>
      </c>
      <c r="AX3" s="77">
        <v>1</v>
      </c>
      <c r="AY3" s="77">
        <v>1</v>
      </c>
      <c r="AZ3" s="77">
        <v>42</v>
      </c>
      <c r="BA3" s="77">
        <v>0</v>
      </c>
      <c r="BB3" s="77">
        <v>1</v>
      </c>
      <c r="BC3" s="77">
        <v>1</v>
      </c>
      <c r="BD3" s="77">
        <v>0</v>
      </c>
      <c r="BE3" s="77">
        <v>0</v>
      </c>
      <c r="BF3" s="77">
        <v>0</v>
      </c>
      <c r="BG3" s="77">
        <v>1</v>
      </c>
      <c r="BH3" s="77">
        <v>1</v>
      </c>
      <c r="BI3" s="77">
        <v>35</v>
      </c>
      <c r="BJ3" s="77">
        <v>15</v>
      </c>
      <c r="BK3" s="77">
        <v>0</v>
      </c>
      <c r="BL3" s="77">
        <v>55</v>
      </c>
      <c r="BM3" s="78">
        <v>6092443.3300000001</v>
      </c>
      <c r="BN3" s="78">
        <v>3340917.81</v>
      </c>
      <c r="BO3" s="78">
        <v>265756.21999999997</v>
      </c>
      <c r="BP3" s="78">
        <f t="shared" si="0"/>
        <v>9699117.3600000013</v>
      </c>
    </row>
    <row r="4" spans="1:68" x14ac:dyDescent="0.25">
      <c r="A4" t="s">
        <v>377</v>
      </c>
      <c r="B4" t="s">
        <v>242</v>
      </c>
      <c r="C4" t="s">
        <v>243</v>
      </c>
      <c r="D4" t="s">
        <v>244</v>
      </c>
      <c r="E4" t="s">
        <v>245</v>
      </c>
      <c r="F4" t="s">
        <v>246</v>
      </c>
      <c r="G4" t="s">
        <v>247</v>
      </c>
      <c r="H4" t="s">
        <v>248</v>
      </c>
      <c r="I4" t="s">
        <v>249</v>
      </c>
      <c r="J4" t="s">
        <v>250</v>
      </c>
      <c r="K4" t="s">
        <v>251</v>
      </c>
      <c r="L4">
        <v>1</v>
      </c>
      <c r="M4">
        <v>1</v>
      </c>
      <c r="N4">
        <v>2</v>
      </c>
      <c r="O4">
        <v>350</v>
      </c>
      <c r="P4">
        <v>3</v>
      </c>
      <c r="Q4">
        <v>0</v>
      </c>
      <c r="R4">
        <v>0</v>
      </c>
      <c r="S4">
        <v>4</v>
      </c>
      <c r="T4">
        <v>1</v>
      </c>
      <c r="U4">
        <v>3</v>
      </c>
      <c r="V4">
        <v>0</v>
      </c>
      <c r="W4">
        <v>4</v>
      </c>
      <c r="X4">
        <v>1</v>
      </c>
      <c r="Y4">
        <v>15</v>
      </c>
      <c r="Z4">
        <v>1</v>
      </c>
      <c r="AA4">
        <v>9</v>
      </c>
      <c r="AB4">
        <v>1</v>
      </c>
      <c r="AC4">
        <v>0</v>
      </c>
      <c r="AD4">
        <v>1</v>
      </c>
      <c r="AE4">
        <v>1</v>
      </c>
      <c r="AF4">
        <v>334</v>
      </c>
      <c r="AG4">
        <v>0</v>
      </c>
      <c r="AH4">
        <v>224</v>
      </c>
      <c r="AI4">
        <v>0</v>
      </c>
      <c r="AJ4">
        <v>0</v>
      </c>
      <c r="AK4">
        <v>2</v>
      </c>
      <c r="AL4">
        <v>151</v>
      </c>
      <c r="AM4">
        <v>0</v>
      </c>
      <c r="AN4">
        <v>0</v>
      </c>
      <c r="AO4">
        <v>0</v>
      </c>
      <c r="AP4">
        <v>0</v>
      </c>
      <c r="AQ4">
        <v>0</v>
      </c>
      <c r="AS4">
        <v>0</v>
      </c>
      <c r="AT4">
        <v>0</v>
      </c>
      <c r="AU4">
        <v>0</v>
      </c>
      <c r="AV4">
        <v>0</v>
      </c>
      <c r="AW4">
        <v>1</v>
      </c>
      <c r="AX4">
        <v>1</v>
      </c>
      <c r="AY4">
        <v>1</v>
      </c>
      <c r="AZ4">
        <v>0</v>
      </c>
      <c r="BA4">
        <v>0</v>
      </c>
      <c r="BB4">
        <v>1</v>
      </c>
      <c r="BC4">
        <v>1</v>
      </c>
      <c r="BD4">
        <v>0</v>
      </c>
      <c r="BE4">
        <v>0</v>
      </c>
      <c r="BF4">
        <v>0</v>
      </c>
      <c r="BG4">
        <v>0</v>
      </c>
      <c r="BH4">
        <v>1</v>
      </c>
      <c r="BI4">
        <v>25</v>
      </c>
      <c r="BJ4">
        <v>15</v>
      </c>
      <c r="BK4">
        <v>0</v>
      </c>
      <c r="BL4">
        <v>80</v>
      </c>
      <c r="BM4" s="74">
        <v>4712478.13</v>
      </c>
      <c r="BN4" s="74">
        <v>2709438.98</v>
      </c>
      <c r="BO4" s="74">
        <v>140937.78</v>
      </c>
      <c r="BP4" s="74">
        <f t="shared" si="0"/>
        <v>7562854.8899999997</v>
      </c>
    </row>
    <row r="5" spans="1:68" x14ac:dyDescent="0.25">
      <c r="A5" t="s">
        <v>378</v>
      </c>
      <c r="B5" t="s">
        <v>253</v>
      </c>
      <c r="C5" t="s">
        <v>254</v>
      </c>
      <c r="D5" t="s">
        <v>379</v>
      </c>
      <c r="E5" t="s">
        <v>256</v>
      </c>
      <c r="F5" t="s">
        <v>257</v>
      </c>
      <c r="G5" t="s">
        <v>380</v>
      </c>
      <c r="H5" t="s">
        <v>259</v>
      </c>
      <c r="I5" t="s">
        <v>260</v>
      </c>
      <c r="J5" t="s">
        <v>261</v>
      </c>
      <c r="K5" t="s">
        <v>262</v>
      </c>
      <c r="L5">
        <v>1</v>
      </c>
      <c r="M5">
        <v>1</v>
      </c>
      <c r="N5">
        <v>1</v>
      </c>
      <c r="O5">
        <v>136</v>
      </c>
      <c r="P5">
        <v>7</v>
      </c>
      <c r="Q5">
        <v>0</v>
      </c>
      <c r="R5">
        <v>0</v>
      </c>
      <c r="S5">
        <v>17</v>
      </c>
      <c r="T5">
        <v>4</v>
      </c>
      <c r="U5">
        <v>4</v>
      </c>
      <c r="V5">
        <v>0</v>
      </c>
      <c r="W5">
        <v>5</v>
      </c>
      <c r="X5">
        <v>1</v>
      </c>
      <c r="Y5">
        <v>1</v>
      </c>
      <c r="Z5">
        <v>3</v>
      </c>
      <c r="AA5">
        <v>6</v>
      </c>
      <c r="AB5">
        <v>5</v>
      </c>
      <c r="AC5">
        <v>0</v>
      </c>
      <c r="AD5">
        <v>5</v>
      </c>
      <c r="AE5">
        <v>0</v>
      </c>
      <c r="AF5">
        <v>509</v>
      </c>
      <c r="AG5">
        <v>0</v>
      </c>
      <c r="AH5">
        <v>350</v>
      </c>
      <c r="AI5">
        <v>0</v>
      </c>
      <c r="AJ5">
        <v>0</v>
      </c>
      <c r="AK5">
        <v>6</v>
      </c>
      <c r="AL5">
        <v>652</v>
      </c>
      <c r="AM5">
        <v>872</v>
      </c>
      <c r="AN5">
        <v>6</v>
      </c>
      <c r="AO5">
        <v>0</v>
      </c>
      <c r="AP5">
        <v>2</v>
      </c>
      <c r="AQ5">
        <v>2</v>
      </c>
      <c r="AR5">
        <v>0</v>
      </c>
      <c r="AS5">
        <v>0</v>
      </c>
      <c r="AT5">
        <v>0</v>
      </c>
      <c r="AU5">
        <v>0</v>
      </c>
      <c r="AV5">
        <v>0</v>
      </c>
      <c r="AW5">
        <v>2</v>
      </c>
      <c r="AX5">
        <v>1</v>
      </c>
      <c r="AY5">
        <v>2</v>
      </c>
      <c r="AZ5">
        <v>1</v>
      </c>
      <c r="BA5">
        <v>0</v>
      </c>
      <c r="BB5">
        <v>1</v>
      </c>
      <c r="BC5">
        <v>0</v>
      </c>
      <c r="BD5">
        <v>0</v>
      </c>
      <c r="BE5">
        <v>0</v>
      </c>
      <c r="BF5">
        <v>0</v>
      </c>
      <c r="BG5">
        <v>0</v>
      </c>
      <c r="BH5">
        <v>0</v>
      </c>
      <c r="BI5">
        <v>12</v>
      </c>
      <c r="BJ5">
        <v>15</v>
      </c>
      <c r="BK5">
        <v>0</v>
      </c>
      <c r="BL5">
        <v>56</v>
      </c>
      <c r="BM5" s="74">
        <v>5168703.8499999996</v>
      </c>
      <c r="BN5" s="74">
        <v>2667239.84</v>
      </c>
      <c r="BO5" s="74">
        <v>460641.49</v>
      </c>
      <c r="BP5" s="74">
        <f t="shared" si="0"/>
        <v>8296585.1799999997</v>
      </c>
    </row>
    <row r="6" spans="1:68" x14ac:dyDescent="0.25">
      <c r="A6" t="s">
        <v>381</v>
      </c>
      <c r="B6" t="s">
        <v>382</v>
      </c>
      <c r="C6" t="s">
        <v>265</v>
      </c>
      <c r="D6" t="s">
        <v>383</v>
      </c>
      <c r="E6" t="s">
        <v>384</v>
      </c>
      <c r="F6" t="s">
        <v>385</v>
      </c>
      <c r="G6" t="s">
        <v>386</v>
      </c>
      <c r="H6" t="s">
        <v>387</v>
      </c>
      <c r="I6" t="s">
        <v>388</v>
      </c>
      <c r="J6" t="s">
        <v>389</v>
      </c>
      <c r="K6" t="s">
        <v>390</v>
      </c>
      <c r="L6">
        <v>20</v>
      </c>
      <c r="M6">
        <v>1</v>
      </c>
      <c r="N6">
        <v>1</v>
      </c>
      <c r="O6">
        <v>0</v>
      </c>
      <c r="P6">
        <v>10</v>
      </c>
      <c r="Q6">
        <v>0</v>
      </c>
      <c r="R6">
        <v>0</v>
      </c>
      <c r="S6">
        <v>35</v>
      </c>
      <c r="T6">
        <v>5</v>
      </c>
      <c r="U6">
        <v>1</v>
      </c>
      <c r="V6">
        <v>0</v>
      </c>
      <c r="W6">
        <v>1</v>
      </c>
      <c r="X6">
        <v>0</v>
      </c>
      <c r="Y6">
        <v>20</v>
      </c>
      <c r="Z6">
        <v>5</v>
      </c>
      <c r="AA6">
        <v>15</v>
      </c>
      <c r="AB6">
        <v>3</v>
      </c>
      <c r="AC6">
        <v>0</v>
      </c>
      <c r="AD6">
        <v>0</v>
      </c>
      <c r="AE6">
        <v>0</v>
      </c>
      <c r="AF6">
        <v>356</v>
      </c>
      <c r="AG6">
        <v>0</v>
      </c>
      <c r="AH6">
        <v>431</v>
      </c>
      <c r="AI6">
        <v>0</v>
      </c>
      <c r="AJ6">
        <v>0</v>
      </c>
      <c r="AK6">
        <v>4</v>
      </c>
      <c r="AL6">
        <v>0</v>
      </c>
      <c r="AM6">
        <v>506</v>
      </c>
      <c r="AN6">
        <v>4</v>
      </c>
      <c r="AO6">
        <v>43</v>
      </c>
      <c r="AP6">
        <v>12</v>
      </c>
      <c r="AQ6">
        <v>0</v>
      </c>
      <c r="AR6">
        <v>10000</v>
      </c>
      <c r="AS6">
        <v>1</v>
      </c>
      <c r="AT6">
        <v>1</v>
      </c>
      <c r="AU6">
        <v>0</v>
      </c>
      <c r="AV6">
        <v>0</v>
      </c>
      <c r="AW6">
        <v>1</v>
      </c>
      <c r="AX6">
        <v>0</v>
      </c>
      <c r="AY6">
        <v>1</v>
      </c>
      <c r="AZ6">
        <v>0</v>
      </c>
      <c r="BA6">
        <v>0</v>
      </c>
      <c r="BB6">
        <v>1</v>
      </c>
      <c r="BC6">
        <v>0</v>
      </c>
      <c r="BD6">
        <v>0</v>
      </c>
      <c r="BE6">
        <v>0</v>
      </c>
      <c r="BF6">
        <v>0</v>
      </c>
      <c r="BG6">
        <v>0</v>
      </c>
      <c r="BH6">
        <v>0</v>
      </c>
      <c r="BI6">
        <v>30</v>
      </c>
      <c r="BJ6">
        <v>15</v>
      </c>
      <c r="BK6">
        <v>0</v>
      </c>
      <c r="BL6">
        <v>72</v>
      </c>
      <c r="BM6" s="74">
        <v>4005043.61</v>
      </c>
      <c r="BN6" s="74">
        <v>2212446.66</v>
      </c>
      <c r="BO6" s="74">
        <v>208826.04</v>
      </c>
      <c r="BP6" s="74">
        <f t="shared" si="0"/>
        <v>6426316.3099999996</v>
      </c>
    </row>
    <row r="7" spans="1:68" x14ac:dyDescent="0.25">
      <c r="A7" t="s">
        <v>391</v>
      </c>
      <c r="B7" t="s">
        <v>275</v>
      </c>
      <c r="C7" t="s">
        <v>276</v>
      </c>
      <c r="D7" t="s">
        <v>277</v>
      </c>
      <c r="E7" t="s">
        <v>278</v>
      </c>
      <c r="F7" t="s">
        <v>392</v>
      </c>
      <c r="G7" t="s">
        <v>393</v>
      </c>
      <c r="H7" t="s">
        <v>281</v>
      </c>
      <c r="I7" t="s">
        <v>282</v>
      </c>
      <c r="J7" t="s">
        <v>394</v>
      </c>
      <c r="K7" t="s">
        <v>395</v>
      </c>
      <c r="L7">
        <v>1</v>
      </c>
      <c r="M7">
        <v>0</v>
      </c>
      <c r="N7">
        <v>1</v>
      </c>
      <c r="O7">
        <v>118</v>
      </c>
      <c r="P7">
        <v>3</v>
      </c>
      <c r="Q7">
        <v>0</v>
      </c>
      <c r="R7">
        <v>0</v>
      </c>
      <c r="S7">
        <v>118</v>
      </c>
      <c r="T7">
        <v>0</v>
      </c>
      <c r="U7">
        <v>1</v>
      </c>
      <c r="V7">
        <v>0</v>
      </c>
      <c r="W7">
        <v>1</v>
      </c>
      <c r="X7">
        <v>0</v>
      </c>
      <c r="Y7">
        <v>6</v>
      </c>
      <c r="Z7">
        <v>2</v>
      </c>
      <c r="AA7">
        <v>6</v>
      </c>
      <c r="AB7">
        <v>1</v>
      </c>
      <c r="AC7">
        <v>0</v>
      </c>
      <c r="AD7">
        <v>2</v>
      </c>
      <c r="AE7">
        <v>0</v>
      </c>
      <c r="AF7">
        <v>442</v>
      </c>
      <c r="AG7">
        <v>0</v>
      </c>
      <c r="AH7">
        <v>350</v>
      </c>
      <c r="AI7">
        <v>0</v>
      </c>
      <c r="AJ7">
        <v>3</v>
      </c>
      <c r="AK7">
        <v>2</v>
      </c>
      <c r="AL7">
        <v>0</v>
      </c>
      <c r="AM7">
        <v>793</v>
      </c>
      <c r="AN7">
        <v>2</v>
      </c>
      <c r="AO7">
        <v>120</v>
      </c>
      <c r="AP7">
        <v>1</v>
      </c>
      <c r="AQ7">
        <v>0</v>
      </c>
      <c r="AR7">
        <v>102000</v>
      </c>
      <c r="AS7">
        <v>6</v>
      </c>
      <c r="AT7">
        <v>850</v>
      </c>
      <c r="AU7">
        <v>0</v>
      </c>
      <c r="AV7">
        <v>0</v>
      </c>
      <c r="AW7">
        <v>1</v>
      </c>
      <c r="AX7">
        <v>1</v>
      </c>
      <c r="AY7">
        <v>1</v>
      </c>
      <c r="AZ7">
        <v>0</v>
      </c>
      <c r="BA7">
        <v>0</v>
      </c>
      <c r="BB7">
        <v>1</v>
      </c>
      <c r="BC7">
        <v>0</v>
      </c>
      <c r="BD7">
        <v>0</v>
      </c>
      <c r="BE7">
        <v>0</v>
      </c>
      <c r="BF7">
        <v>0</v>
      </c>
      <c r="BG7">
        <v>0</v>
      </c>
      <c r="BH7">
        <v>0</v>
      </c>
      <c r="BI7">
        <v>1</v>
      </c>
      <c r="BJ7">
        <v>15</v>
      </c>
      <c r="BK7">
        <v>0</v>
      </c>
      <c r="BL7">
        <v>104</v>
      </c>
      <c r="BM7" s="74">
        <v>4748962.17</v>
      </c>
      <c r="BN7" s="74">
        <v>2517484.23</v>
      </c>
      <c r="BO7" s="74">
        <v>247764.02</v>
      </c>
      <c r="BP7" s="74">
        <f t="shared" si="0"/>
        <v>7514210.4199999999</v>
      </c>
    </row>
    <row r="8" spans="1:68" x14ac:dyDescent="0.25">
      <c r="A8" t="s">
        <v>396</v>
      </c>
      <c r="B8" t="s">
        <v>286</v>
      </c>
      <c r="C8" t="s">
        <v>287</v>
      </c>
      <c r="D8" t="s">
        <v>397</v>
      </c>
      <c r="E8" t="s">
        <v>398</v>
      </c>
      <c r="F8" t="s">
        <v>290</v>
      </c>
      <c r="G8" t="s">
        <v>399</v>
      </c>
      <c r="H8" t="s">
        <v>288</v>
      </c>
      <c r="I8" t="s">
        <v>292</v>
      </c>
      <c r="J8" t="s">
        <v>293</v>
      </c>
      <c r="L8">
        <v>2</v>
      </c>
      <c r="M8">
        <v>2</v>
      </c>
      <c r="N8">
        <v>2</v>
      </c>
      <c r="O8">
        <v>85</v>
      </c>
      <c r="P8">
        <v>2</v>
      </c>
      <c r="Q8">
        <v>0</v>
      </c>
      <c r="R8">
        <v>0</v>
      </c>
      <c r="S8">
        <v>9</v>
      </c>
      <c r="T8">
        <v>2</v>
      </c>
      <c r="U8">
        <v>2</v>
      </c>
      <c r="V8">
        <v>0</v>
      </c>
      <c r="W8">
        <v>6</v>
      </c>
      <c r="X8">
        <v>2</v>
      </c>
      <c r="Y8">
        <v>1</v>
      </c>
      <c r="Z8">
        <v>2</v>
      </c>
      <c r="AA8">
        <v>16</v>
      </c>
      <c r="AB8">
        <v>0</v>
      </c>
      <c r="AC8">
        <v>1</v>
      </c>
      <c r="AD8">
        <v>1</v>
      </c>
      <c r="AE8">
        <v>1</v>
      </c>
      <c r="AF8">
        <v>238</v>
      </c>
      <c r="AG8">
        <v>0</v>
      </c>
      <c r="AH8">
        <v>159</v>
      </c>
      <c r="AI8">
        <v>0</v>
      </c>
      <c r="AJ8">
        <v>0</v>
      </c>
      <c r="AK8">
        <v>2</v>
      </c>
      <c r="AL8">
        <v>16</v>
      </c>
      <c r="AM8">
        <v>406</v>
      </c>
      <c r="AN8">
        <v>2</v>
      </c>
      <c r="AO8">
        <v>197</v>
      </c>
      <c r="AP8">
        <v>2</v>
      </c>
      <c r="AQ8">
        <v>2</v>
      </c>
      <c r="AR8">
        <v>94800</v>
      </c>
      <c r="AS8">
        <v>7</v>
      </c>
      <c r="AT8">
        <v>1</v>
      </c>
      <c r="AU8">
        <v>10</v>
      </c>
      <c r="AV8">
        <v>4</v>
      </c>
      <c r="AW8">
        <v>1</v>
      </c>
      <c r="AX8">
        <v>1</v>
      </c>
      <c r="AY8">
        <v>1</v>
      </c>
      <c r="AZ8">
        <v>0</v>
      </c>
      <c r="BA8">
        <v>0</v>
      </c>
      <c r="BB8">
        <v>1</v>
      </c>
      <c r="BC8">
        <v>1</v>
      </c>
      <c r="BD8">
        <v>0</v>
      </c>
      <c r="BE8">
        <v>0</v>
      </c>
      <c r="BF8">
        <v>0</v>
      </c>
      <c r="BG8">
        <v>2</v>
      </c>
      <c r="BH8">
        <v>0</v>
      </c>
      <c r="BI8">
        <v>2</v>
      </c>
      <c r="BJ8">
        <v>15</v>
      </c>
      <c r="BK8">
        <v>0</v>
      </c>
      <c r="BL8">
        <v>75</v>
      </c>
      <c r="BM8" s="74">
        <v>3902592.95</v>
      </c>
      <c r="BN8" s="74">
        <v>1719139.07</v>
      </c>
      <c r="BO8" s="74">
        <v>116661.28</v>
      </c>
      <c r="BP8" s="74">
        <f t="shared" si="0"/>
        <v>5738393.3000000007</v>
      </c>
    </row>
    <row r="9" spans="1:68" x14ac:dyDescent="0.25">
      <c r="A9" t="s">
        <v>400</v>
      </c>
      <c r="B9" t="s">
        <v>401</v>
      </c>
      <c r="C9" t="s">
        <v>296</v>
      </c>
      <c r="D9" t="s">
        <v>402</v>
      </c>
      <c r="E9" t="s">
        <v>403</v>
      </c>
      <c r="F9" t="s">
        <v>404</v>
      </c>
      <c r="G9" t="s">
        <v>405</v>
      </c>
      <c r="H9" t="s">
        <v>406</v>
      </c>
      <c r="I9" t="s">
        <v>407</v>
      </c>
      <c r="J9" t="s">
        <v>408</v>
      </c>
      <c r="K9" t="s">
        <v>409</v>
      </c>
      <c r="L9">
        <v>1</v>
      </c>
      <c r="M9">
        <v>0</v>
      </c>
      <c r="N9">
        <v>1</v>
      </c>
      <c r="O9">
        <v>0</v>
      </c>
      <c r="P9">
        <v>0</v>
      </c>
      <c r="Q9">
        <v>0</v>
      </c>
      <c r="R9">
        <v>0</v>
      </c>
      <c r="S9">
        <v>1</v>
      </c>
      <c r="T9">
        <v>2</v>
      </c>
      <c r="U9">
        <v>0</v>
      </c>
      <c r="V9">
        <v>0</v>
      </c>
      <c r="W9">
        <v>4</v>
      </c>
      <c r="X9">
        <v>0</v>
      </c>
      <c r="Y9">
        <v>3</v>
      </c>
      <c r="Z9">
        <v>1</v>
      </c>
      <c r="AA9">
        <v>19</v>
      </c>
      <c r="AB9">
        <v>0</v>
      </c>
      <c r="AC9">
        <v>1</v>
      </c>
      <c r="AE9">
        <v>0</v>
      </c>
      <c r="AF9">
        <v>394</v>
      </c>
      <c r="AG9">
        <v>0</v>
      </c>
      <c r="AH9">
        <v>325</v>
      </c>
      <c r="AI9">
        <v>0</v>
      </c>
      <c r="AJ9">
        <v>0</v>
      </c>
      <c r="AK9">
        <v>0</v>
      </c>
      <c r="AL9">
        <v>5</v>
      </c>
      <c r="AM9">
        <v>0</v>
      </c>
      <c r="AN9">
        <v>1</v>
      </c>
      <c r="AO9">
        <v>0</v>
      </c>
      <c r="AP9">
        <v>0</v>
      </c>
      <c r="AQ9">
        <v>0</v>
      </c>
      <c r="AR9">
        <v>0</v>
      </c>
      <c r="AS9">
        <v>0</v>
      </c>
      <c r="AT9">
        <v>0</v>
      </c>
      <c r="AU9">
        <v>0</v>
      </c>
      <c r="AV9">
        <v>0</v>
      </c>
      <c r="AW9">
        <v>1</v>
      </c>
      <c r="AX9">
        <v>1</v>
      </c>
      <c r="AY9">
        <v>0</v>
      </c>
      <c r="AZ9">
        <v>0</v>
      </c>
      <c r="BA9">
        <v>0</v>
      </c>
      <c r="BB9">
        <v>1</v>
      </c>
      <c r="BC9">
        <v>0</v>
      </c>
      <c r="BD9">
        <v>0</v>
      </c>
      <c r="BE9">
        <v>0</v>
      </c>
      <c r="BF9">
        <v>0</v>
      </c>
      <c r="BG9">
        <v>0</v>
      </c>
      <c r="BH9">
        <v>0</v>
      </c>
      <c r="BI9">
        <v>0</v>
      </c>
      <c r="BJ9">
        <v>15</v>
      </c>
      <c r="BK9">
        <v>0</v>
      </c>
      <c r="BL9">
        <v>6</v>
      </c>
      <c r="BM9" s="74">
        <v>4098297.39</v>
      </c>
      <c r="BN9" s="74">
        <v>2516567.58</v>
      </c>
      <c r="BO9" s="74">
        <v>143979.41</v>
      </c>
      <c r="BP9" s="74">
        <f t="shared" si="0"/>
        <v>6758844.3800000008</v>
      </c>
    </row>
    <row r="10" spans="1:68" x14ac:dyDescent="0.25">
      <c r="A10" t="s">
        <v>410</v>
      </c>
      <c r="B10" t="s">
        <v>306</v>
      </c>
      <c r="C10" t="s">
        <v>307</v>
      </c>
      <c r="D10" t="s">
        <v>411</v>
      </c>
      <c r="E10" t="s">
        <v>412</v>
      </c>
      <c r="F10" t="s">
        <v>413</v>
      </c>
      <c r="G10" t="s">
        <v>414</v>
      </c>
      <c r="H10" t="s">
        <v>415</v>
      </c>
      <c r="I10" t="s">
        <v>411</v>
      </c>
      <c r="J10" t="s">
        <v>416</v>
      </c>
      <c r="K10" t="s">
        <v>417</v>
      </c>
      <c r="L10">
        <v>1</v>
      </c>
      <c r="M10">
        <v>2</v>
      </c>
      <c r="N10">
        <v>2</v>
      </c>
      <c r="O10">
        <v>0</v>
      </c>
      <c r="P10">
        <v>0</v>
      </c>
      <c r="Q10">
        <v>0</v>
      </c>
      <c r="R10">
        <v>0</v>
      </c>
      <c r="S10">
        <v>15</v>
      </c>
      <c r="T10">
        <v>6</v>
      </c>
      <c r="U10">
        <v>1</v>
      </c>
      <c r="V10">
        <v>143</v>
      </c>
      <c r="W10">
        <v>17</v>
      </c>
      <c r="X10">
        <v>1</v>
      </c>
      <c r="Y10">
        <v>5</v>
      </c>
      <c r="Z10">
        <v>2</v>
      </c>
      <c r="AA10">
        <v>15</v>
      </c>
      <c r="AB10">
        <v>0</v>
      </c>
      <c r="AC10">
        <v>0</v>
      </c>
      <c r="AD10">
        <v>7</v>
      </c>
      <c r="AE10">
        <v>0</v>
      </c>
      <c r="AF10">
        <v>241</v>
      </c>
      <c r="AG10">
        <v>0</v>
      </c>
      <c r="AH10">
        <v>198</v>
      </c>
      <c r="AI10">
        <v>145</v>
      </c>
      <c r="AJ10">
        <v>73</v>
      </c>
      <c r="AK10">
        <v>12</v>
      </c>
      <c r="AL10">
        <v>273</v>
      </c>
      <c r="AM10">
        <v>0</v>
      </c>
      <c r="AN10">
        <v>1</v>
      </c>
      <c r="AP10">
        <v>81</v>
      </c>
      <c r="AQ10">
        <v>3</v>
      </c>
      <c r="AR10">
        <v>0</v>
      </c>
      <c r="AS10">
        <v>0</v>
      </c>
      <c r="AT10">
        <v>0</v>
      </c>
      <c r="AU10">
        <v>15</v>
      </c>
      <c r="AV10">
        <v>6</v>
      </c>
      <c r="AW10">
        <v>1</v>
      </c>
      <c r="AX10">
        <v>1</v>
      </c>
      <c r="AY10">
        <v>0</v>
      </c>
      <c r="AZ10">
        <v>0</v>
      </c>
      <c r="BA10">
        <v>0</v>
      </c>
      <c r="BB10">
        <v>1</v>
      </c>
      <c r="BC10">
        <v>1</v>
      </c>
      <c r="BD10">
        <v>0</v>
      </c>
      <c r="BE10">
        <v>0</v>
      </c>
      <c r="BF10">
        <v>0</v>
      </c>
      <c r="BG10">
        <v>3</v>
      </c>
      <c r="BH10">
        <v>0</v>
      </c>
      <c r="BI10">
        <v>0</v>
      </c>
      <c r="BJ10">
        <v>15</v>
      </c>
      <c r="BK10">
        <v>0</v>
      </c>
      <c r="BL10">
        <v>85</v>
      </c>
      <c r="BM10" s="74">
        <v>3281811.57</v>
      </c>
      <c r="BN10" s="74">
        <v>1980513.73</v>
      </c>
      <c r="BO10" s="74">
        <v>121903.49</v>
      </c>
      <c r="BP10" s="74">
        <f t="shared" si="0"/>
        <v>5384228.79</v>
      </c>
    </row>
    <row r="11" spans="1:68" x14ac:dyDescent="0.25">
      <c r="A11" t="s">
        <v>418</v>
      </c>
      <c r="B11" t="s">
        <v>317</v>
      </c>
      <c r="C11" t="s">
        <v>318</v>
      </c>
      <c r="D11" t="s">
        <v>419</v>
      </c>
      <c r="E11" t="s">
        <v>420</v>
      </c>
      <c r="F11" t="s">
        <v>321</v>
      </c>
      <c r="G11" t="s">
        <v>322</v>
      </c>
      <c r="H11" t="s">
        <v>323</v>
      </c>
      <c r="I11" t="s">
        <v>421</v>
      </c>
      <c r="J11" t="s">
        <v>422</v>
      </c>
      <c r="K11" t="s">
        <v>423</v>
      </c>
      <c r="L11">
        <v>1</v>
      </c>
      <c r="M11">
        <v>1</v>
      </c>
      <c r="N11">
        <v>3</v>
      </c>
      <c r="O11">
        <v>55</v>
      </c>
      <c r="P11">
        <v>3</v>
      </c>
      <c r="Q11">
        <v>0</v>
      </c>
      <c r="R11">
        <v>0</v>
      </c>
      <c r="S11">
        <v>278</v>
      </c>
      <c r="T11">
        <v>3</v>
      </c>
      <c r="U11">
        <v>1</v>
      </c>
      <c r="V11">
        <v>1</v>
      </c>
      <c r="W11">
        <v>4</v>
      </c>
      <c r="X11">
        <v>1</v>
      </c>
      <c r="Y11">
        <v>10</v>
      </c>
      <c r="Z11">
        <v>10</v>
      </c>
      <c r="AA11">
        <v>13</v>
      </c>
      <c r="AB11">
        <v>1</v>
      </c>
      <c r="AC11">
        <v>0</v>
      </c>
      <c r="AD11">
        <v>2</v>
      </c>
      <c r="AE11">
        <v>0</v>
      </c>
      <c r="AF11">
        <v>136</v>
      </c>
      <c r="AG11">
        <v>0</v>
      </c>
      <c r="AH11">
        <v>79</v>
      </c>
      <c r="AI11">
        <v>0</v>
      </c>
      <c r="AJ11">
        <v>0</v>
      </c>
      <c r="AK11">
        <v>2</v>
      </c>
      <c r="AL11">
        <v>0</v>
      </c>
      <c r="AM11">
        <v>0</v>
      </c>
      <c r="AN11">
        <v>2</v>
      </c>
      <c r="AO11">
        <v>0</v>
      </c>
      <c r="AP11">
        <v>0</v>
      </c>
      <c r="AQ11">
        <v>0</v>
      </c>
      <c r="AR11">
        <v>0</v>
      </c>
      <c r="AS11">
        <v>0</v>
      </c>
      <c r="AT11">
        <v>0</v>
      </c>
      <c r="AU11">
        <v>0</v>
      </c>
      <c r="AV11">
        <v>0</v>
      </c>
      <c r="AW11">
        <v>1</v>
      </c>
      <c r="AX11">
        <v>1</v>
      </c>
      <c r="AY11">
        <v>1</v>
      </c>
      <c r="AZ11">
        <v>0</v>
      </c>
      <c r="BA11">
        <v>0</v>
      </c>
      <c r="BB11">
        <v>1</v>
      </c>
      <c r="BC11">
        <v>0</v>
      </c>
      <c r="BD11">
        <v>0</v>
      </c>
      <c r="BE11">
        <v>0</v>
      </c>
      <c r="BF11">
        <v>0</v>
      </c>
      <c r="BG11">
        <v>0</v>
      </c>
      <c r="BH11">
        <v>0</v>
      </c>
      <c r="BI11">
        <v>0</v>
      </c>
      <c r="BJ11">
        <v>15</v>
      </c>
      <c r="BK11">
        <v>0</v>
      </c>
      <c r="BL11">
        <v>85</v>
      </c>
      <c r="BM11" s="74">
        <v>2534872.11</v>
      </c>
      <c r="BN11" s="74">
        <v>608299.03</v>
      </c>
      <c r="BO11" s="74">
        <v>116399.67999999999</v>
      </c>
      <c r="BP11" s="74">
        <f t="shared" si="0"/>
        <v>3259570.82</v>
      </c>
    </row>
    <row r="12" spans="1:68" x14ac:dyDescent="0.25">
      <c r="A12" t="s">
        <v>424</v>
      </c>
      <c r="B12" t="s">
        <v>328</v>
      </c>
      <c r="C12" t="s">
        <v>329</v>
      </c>
      <c r="E12" t="s">
        <v>425</v>
      </c>
      <c r="F12" t="s">
        <v>426</v>
      </c>
      <c r="G12" t="s">
        <v>332</v>
      </c>
      <c r="H12" t="s">
        <v>334</v>
      </c>
      <c r="I12" t="s">
        <v>335</v>
      </c>
      <c r="J12" t="s">
        <v>427</v>
      </c>
      <c r="K12" t="s">
        <v>428</v>
      </c>
      <c r="L12">
        <v>0</v>
      </c>
      <c r="M12">
        <v>0</v>
      </c>
      <c r="N12">
        <v>3</v>
      </c>
      <c r="O12">
        <v>417</v>
      </c>
      <c r="P12">
        <v>1</v>
      </c>
      <c r="Q12">
        <v>0</v>
      </c>
      <c r="R12">
        <v>0</v>
      </c>
      <c r="S12">
        <v>40</v>
      </c>
      <c r="T12">
        <v>1</v>
      </c>
      <c r="U12">
        <v>2</v>
      </c>
      <c r="V12">
        <v>200</v>
      </c>
      <c r="X12">
        <v>1</v>
      </c>
      <c r="Y12">
        <v>1</v>
      </c>
      <c r="Z12">
        <v>0</v>
      </c>
      <c r="AA12">
        <v>27</v>
      </c>
      <c r="AB12">
        <v>10</v>
      </c>
      <c r="AC12">
        <v>1</v>
      </c>
      <c r="AD12">
        <v>0</v>
      </c>
      <c r="AE12">
        <v>1</v>
      </c>
      <c r="AF12">
        <v>354</v>
      </c>
      <c r="AG12">
        <v>0</v>
      </c>
      <c r="AI12">
        <v>0</v>
      </c>
      <c r="AJ12">
        <v>0</v>
      </c>
      <c r="AK12">
        <v>5</v>
      </c>
      <c r="AL12">
        <v>842</v>
      </c>
      <c r="AM12">
        <v>842</v>
      </c>
      <c r="AN12">
        <v>5</v>
      </c>
      <c r="AO12">
        <v>0</v>
      </c>
      <c r="AP12">
        <v>2</v>
      </c>
      <c r="AQ12">
        <v>14</v>
      </c>
      <c r="AR12">
        <v>0</v>
      </c>
      <c r="AS12">
        <v>14</v>
      </c>
      <c r="AT12">
        <v>0</v>
      </c>
      <c r="AU12">
        <v>9</v>
      </c>
      <c r="AV12">
        <v>5</v>
      </c>
      <c r="AW12">
        <v>1</v>
      </c>
      <c r="BA12">
        <v>0</v>
      </c>
      <c r="BB12">
        <v>1</v>
      </c>
      <c r="BC12">
        <v>6</v>
      </c>
      <c r="BD12">
        <v>0</v>
      </c>
      <c r="BE12">
        <v>0</v>
      </c>
      <c r="BF12">
        <v>0</v>
      </c>
      <c r="BG12">
        <v>5</v>
      </c>
      <c r="BH12">
        <v>2</v>
      </c>
      <c r="BI12">
        <v>2</v>
      </c>
      <c r="BJ12">
        <v>15</v>
      </c>
      <c r="BK12">
        <v>0</v>
      </c>
      <c r="BL12">
        <v>50</v>
      </c>
      <c r="BM12" s="74">
        <v>6904488.8899999997</v>
      </c>
      <c r="BN12" s="74">
        <v>3804078.63</v>
      </c>
      <c r="BO12" s="74">
        <v>457221.96</v>
      </c>
      <c r="BP12" s="74">
        <f t="shared" si="0"/>
        <v>11165789.48</v>
      </c>
    </row>
    <row r="13" spans="1:68" x14ac:dyDescent="0.25">
      <c r="A13" t="s">
        <v>429</v>
      </c>
      <c r="B13" t="s">
        <v>430</v>
      </c>
      <c r="C13" t="s">
        <v>340</v>
      </c>
      <c r="D13" t="s">
        <v>431</v>
      </c>
      <c r="E13" t="s">
        <v>432</v>
      </c>
      <c r="F13" t="s">
        <v>433</v>
      </c>
      <c r="G13" t="s">
        <v>434</v>
      </c>
      <c r="H13" t="s">
        <v>435</v>
      </c>
      <c r="I13" t="s">
        <v>436</v>
      </c>
      <c r="J13" t="s">
        <v>437</v>
      </c>
      <c r="K13" t="s">
        <v>438</v>
      </c>
      <c r="L13">
        <v>1</v>
      </c>
      <c r="M13">
        <v>1</v>
      </c>
      <c r="N13">
        <v>1</v>
      </c>
      <c r="O13">
        <v>158</v>
      </c>
      <c r="P13">
        <v>1</v>
      </c>
      <c r="Q13">
        <v>0</v>
      </c>
      <c r="R13">
        <v>0</v>
      </c>
      <c r="S13">
        <v>160</v>
      </c>
      <c r="T13">
        <v>1</v>
      </c>
      <c r="U13">
        <v>1</v>
      </c>
      <c r="V13">
        <v>0</v>
      </c>
      <c r="W13">
        <v>16</v>
      </c>
      <c r="X13">
        <v>3</v>
      </c>
      <c r="Y13">
        <v>0</v>
      </c>
      <c r="Z13">
        <v>1</v>
      </c>
      <c r="AA13">
        <v>35</v>
      </c>
      <c r="AB13">
        <v>0</v>
      </c>
      <c r="AC13">
        <v>1</v>
      </c>
      <c r="AD13">
        <v>0</v>
      </c>
      <c r="AE13">
        <v>0</v>
      </c>
      <c r="AF13">
        <v>360</v>
      </c>
      <c r="AG13">
        <v>0</v>
      </c>
      <c r="AH13">
        <v>2</v>
      </c>
      <c r="AI13">
        <v>0</v>
      </c>
      <c r="AJ13">
        <v>0</v>
      </c>
      <c r="AK13">
        <v>2</v>
      </c>
      <c r="AL13">
        <v>0</v>
      </c>
      <c r="AM13">
        <v>525</v>
      </c>
      <c r="AN13">
        <v>1</v>
      </c>
      <c r="AO13">
        <v>0</v>
      </c>
      <c r="AP13">
        <v>1</v>
      </c>
      <c r="AQ13">
        <v>0</v>
      </c>
      <c r="AR13">
        <v>0</v>
      </c>
      <c r="AS13">
        <v>0</v>
      </c>
      <c r="AT13">
        <v>0</v>
      </c>
      <c r="AU13">
        <v>1</v>
      </c>
      <c r="AV13">
        <v>1</v>
      </c>
      <c r="AW13">
        <v>1</v>
      </c>
      <c r="AX13">
        <v>1</v>
      </c>
      <c r="AY13">
        <v>2</v>
      </c>
      <c r="AZ13">
        <v>0</v>
      </c>
      <c r="BA13">
        <v>0</v>
      </c>
      <c r="BB13">
        <v>1</v>
      </c>
      <c r="BC13">
        <v>0</v>
      </c>
      <c r="BD13">
        <v>0</v>
      </c>
      <c r="BE13">
        <v>0</v>
      </c>
      <c r="BF13">
        <v>0</v>
      </c>
      <c r="BG13">
        <v>0</v>
      </c>
      <c r="BH13">
        <v>0</v>
      </c>
      <c r="BI13">
        <v>0</v>
      </c>
      <c r="BJ13">
        <v>15</v>
      </c>
      <c r="BK13">
        <v>0</v>
      </c>
      <c r="BL13">
        <v>1</v>
      </c>
      <c r="BM13" s="74">
        <v>4609916.1900000004</v>
      </c>
      <c r="BN13" s="74">
        <v>2851929.41</v>
      </c>
      <c r="BO13" s="74">
        <v>196241.29</v>
      </c>
      <c r="BP13" s="74">
        <f t="shared" si="0"/>
        <v>7658086.8900000006</v>
      </c>
    </row>
    <row r="14" spans="1:68" x14ac:dyDescent="0.25">
      <c r="A14" t="s">
        <v>439</v>
      </c>
      <c r="B14" t="s">
        <v>349</v>
      </c>
      <c r="C14" t="s">
        <v>350</v>
      </c>
      <c r="D14" t="s">
        <v>440</v>
      </c>
      <c r="E14" t="s">
        <v>441</v>
      </c>
      <c r="F14" t="s">
        <v>442</v>
      </c>
      <c r="G14" t="s">
        <v>443</v>
      </c>
      <c r="H14" t="s">
        <v>444</v>
      </c>
      <c r="I14" t="s">
        <v>445</v>
      </c>
      <c r="J14" t="s">
        <v>446</v>
      </c>
      <c r="K14" t="s">
        <v>447</v>
      </c>
      <c r="L14">
        <v>2</v>
      </c>
      <c r="M14">
        <v>1</v>
      </c>
      <c r="N14">
        <v>1</v>
      </c>
      <c r="O14">
        <v>27</v>
      </c>
      <c r="P14">
        <v>2</v>
      </c>
      <c r="Q14">
        <v>0</v>
      </c>
      <c r="R14">
        <v>0</v>
      </c>
      <c r="S14">
        <v>233</v>
      </c>
      <c r="T14">
        <v>3</v>
      </c>
      <c r="U14">
        <v>2</v>
      </c>
      <c r="V14">
        <v>1</v>
      </c>
      <c r="W14">
        <v>2</v>
      </c>
      <c r="X14">
        <v>1</v>
      </c>
      <c r="Y14">
        <v>10</v>
      </c>
      <c r="Z14">
        <v>12</v>
      </c>
      <c r="AA14">
        <v>23</v>
      </c>
      <c r="AB14">
        <v>1</v>
      </c>
      <c r="AC14">
        <v>1</v>
      </c>
      <c r="AD14">
        <v>3</v>
      </c>
      <c r="AE14">
        <v>0</v>
      </c>
      <c r="AF14">
        <v>144</v>
      </c>
      <c r="AG14">
        <v>1</v>
      </c>
      <c r="AH14">
        <v>1</v>
      </c>
      <c r="AI14">
        <v>0</v>
      </c>
      <c r="AJ14">
        <v>0</v>
      </c>
      <c r="AK14">
        <v>3</v>
      </c>
      <c r="AL14">
        <v>173</v>
      </c>
      <c r="AM14">
        <v>410</v>
      </c>
      <c r="AN14">
        <v>2</v>
      </c>
      <c r="AO14">
        <v>0</v>
      </c>
      <c r="AP14">
        <v>0</v>
      </c>
      <c r="AQ14">
        <v>0</v>
      </c>
      <c r="AR14">
        <v>0</v>
      </c>
      <c r="AS14">
        <v>0</v>
      </c>
      <c r="AT14">
        <v>0</v>
      </c>
      <c r="AU14">
        <v>1</v>
      </c>
      <c r="AV14">
        <v>2</v>
      </c>
      <c r="AW14">
        <v>1</v>
      </c>
      <c r="AX14">
        <v>1</v>
      </c>
      <c r="AY14">
        <v>2</v>
      </c>
      <c r="AZ14">
        <v>0</v>
      </c>
      <c r="BA14">
        <v>0</v>
      </c>
      <c r="BB14">
        <v>1</v>
      </c>
      <c r="BC14">
        <v>0</v>
      </c>
      <c r="BD14">
        <v>0</v>
      </c>
      <c r="BE14">
        <v>0</v>
      </c>
      <c r="BF14">
        <v>0</v>
      </c>
      <c r="BG14">
        <v>0</v>
      </c>
      <c r="BH14">
        <v>0</v>
      </c>
      <c r="BI14">
        <v>1</v>
      </c>
      <c r="BJ14">
        <v>15</v>
      </c>
      <c r="BK14">
        <v>0</v>
      </c>
      <c r="BL14">
        <v>45</v>
      </c>
      <c r="BM14" s="74">
        <v>1856078.35</v>
      </c>
      <c r="BN14" s="74">
        <v>1395693.28</v>
      </c>
      <c r="BO14" s="74">
        <v>201656.97</v>
      </c>
      <c r="BP14" s="74">
        <f t="shared" si="0"/>
        <v>3453428.6</v>
      </c>
    </row>
    <row r="15" spans="1:68" x14ac:dyDescent="0.25">
      <c r="C15" s="46" t="s">
        <v>359</v>
      </c>
      <c r="BM15" s="74">
        <v>2931442.88</v>
      </c>
      <c r="BN15" s="74">
        <v>2439500.11</v>
      </c>
      <c r="BO15" s="74">
        <v>6655583.1100000003</v>
      </c>
      <c r="BP15" s="74">
        <f>SUM(BM15:BO15)</f>
        <v>12026526.100000001</v>
      </c>
    </row>
    <row r="16" spans="1:68" x14ac:dyDescent="0.25">
      <c r="C16" s="48" t="s">
        <v>1</v>
      </c>
      <c r="D16" t="s">
        <v>448</v>
      </c>
      <c r="E16" t="s">
        <v>449</v>
      </c>
      <c r="F16" t="s">
        <v>5</v>
      </c>
      <c r="G16" t="s">
        <v>450</v>
      </c>
      <c r="H16" t="s">
        <v>451</v>
      </c>
      <c r="I16" t="s">
        <v>452</v>
      </c>
      <c r="L16">
        <f>SUM(L2:L15)</f>
        <v>34</v>
      </c>
      <c r="M16">
        <f t="shared" ref="M16:BP16" si="1">SUM(M2:M15)</f>
        <v>13</v>
      </c>
      <c r="N16">
        <f t="shared" si="1"/>
        <v>22</v>
      </c>
      <c r="O16">
        <f t="shared" si="1"/>
        <v>1512</v>
      </c>
      <c r="P16">
        <f t="shared" si="1"/>
        <v>40</v>
      </c>
      <c r="Q16">
        <f t="shared" si="1"/>
        <v>0</v>
      </c>
      <c r="R16">
        <f t="shared" si="1"/>
        <v>0</v>
      </c>
      <c r="S16">
        <f t="shared" si="1"/>
        <v>964</v>
      </c>
      <c r="T16">
        <f t="shared" si="1"/>
        <v>31</v>
      </c>
      <c r="U16">
        <f t="shared" si="1"/>
        <v>20</v>
      </c>
      <c r="V16">
        <f t="shared" si="1"/>
        <v>345</v>
      </c>
      <c r="W16">
        <f t="shared" si="1"/>
        <v>69</v>
      </c>
      <c r="X16">
        <f t="shared" si="1"/>
        <v>13</v>
      </c>
      <c r="Y16">
        <f t="shared" si="1"/>
        <v>83</v>
      </c>
      <c r="Z16">
        <f t="shared" si="1"/>
        <v>42</v>
      </c>
      <c r="AA16">
        <f t="shared" si="1"/>
        <v>201</v>
      </c>
      <c r="AB16">
        <f t="shared" si="1"/>
        <v>49</v>
      </c>
      <c r="AC16">
        <f t="shared" si="1"/>
        <v>7</v>
      </c>
      <c r="AD16">
        <f t="shared" si="1"/>
        <v>24</v>
      </c>
      <c r="AE16">
        <f t="shared" si="1"/>
        <v>4</v>
      </c>
      <c r="AF16">
        <f t="shared" si="1"/>
        <v>4353</v>
      </c>
      <c r="AG16">
        <f t="shared" si="1"/>
        <v>1</v>
      </c>
      <c r="AH16">
        <f t="shared" si="1"/>
        <v>2448</v>
      </c>
      <c r="AI16">
        <f t="shared" si="1"/>
        <v>146</v>
      </c>
      <c r="AJ16">
        <f t="shared" si="1"/>
        <v>76</v>
      </c>
      <c r="AK16">
        <f t="shared" si="1"/>
        <v>43</v>
      </c>
      <c r="AL16">
        <f t="shared" si="1"/>
        <v>2112</v>
      </c>
      <c r="AM16">
        <f t="shared" si="1"/>
        <v>5712</v>
      </c>
      <c r="AN16">
        <f t="shared" si="1"/>
        <v>29</v>
      </c>
      <c r="AO16">
        <f t="shared" si="1"/>
        <v>386</v>
      </c>
      <c r="AP16">
        <f t="shared" si="1"/>
        <v>103</v>
      </c>
      <c r="AQ16">
        <f t="shared" si="1"/>
        <v>26</v>
      </c>
      <c r="AR16">
        <f t="shared" si="1"/>
        <v>347920</v>
      </c>
      <c r="AS16">
        <f t="shared" si="1"/>
        <v>40</v>
      </c>
      <c r="AT16">
        <f t="shared" si="1"/>
        <v>852</v>
      </c>
      <c r="AU16">
        <f t="shared" si="1"/>
        <v>276</v>
      </c>
      <c r="AV16">
        <f t="shared" si="1"/>
        <v>22</v>
      </c>
      <c r="AW16">
        <f t="shared" si="1"/>
        <v>14</v>
      </c>
      <c r="AX16">
        <f t="shared" si="1"/>
        <v>11</v>
      </c>
      <c r="AY16">
        <f t="shared" si="1"/>
        <v>13</v>
      </c>
      <c r="AZ16">
        <f t="shared" si="1"/>
        <v>43</v>
      </c>
      <c r="BA16">
        <f t="shared" si="1"/>
        <v>0</v>
      </c>
      <c r="BB16">
        <f t="shared" si="1"/>
        <v>13</v>
      </c>
      <c r="BC16">
        <f t="shared" si="1"/>
        <v>10</v>
      </c>
      <c r="BD16">
        <f t="shared" si="1"/>
        <v>0</v>
      </c>
      <c r="BE16">
        <f t="shared" si="1"/>
        <v>0</v>
      </c>
      <c r="BF16">
        <f t="shared" si="1"/>
        <v>0</v>
      </c>
      <c r="BG16">
        <f t="shared" si="1"/>
        <v>12</v>
      </c>
      <c r="BH16">
        <f t="shared" si="1"/>
        <v>4</v>
      </c>
      <c r="BI16">
        <f t="shared" si="1"/>
        <v>108</v>
      </c>
      <c r="BJ16">
        <f t="shared" si="1"/>
        <v>195</v>
      </c>
      <c r="BK16">
        <f t="shared" si="1"/>
        <v>0</v>
      </c>
      <c r="BL16">
        <f t="shared" si="1"/>
        <v>840</v>
      </c>
      <c r="BM16" s="61">
        <f t="shared" si="1"/>
        <v>61323449.140000008</v>
      </c>
      <c r="BN16" s="61">
        <f t="shared" si="1"/>
        <v>34776435.190000005</v>
      </c>
      <c r="BO16" s="61">
        <f t="shared" si="1"/>
        <v>9776018.6600000001</v>
      </c>
      <c r="BP16" s="61">
        <f t="shared" si="1"/>
        <v>105875902.99000001</v>
      </c>
    </row>
  </sheetData>
  <autoFilter ref="A1:BL14">
    <sortState ref="A2:BL14">
      <sortCondition ref="C1:C14"/>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6"/>
  <sheetViews>
    <sheetView topLeftCell="AD1" zoomScale="80" zoomScaleNormal="80" workbookViewId="0">
      <pane ySplit="1" topLeftCell="A8" activePane="bottomLeft" state="frozen"/>
      <selection pane="bottomLeft" activeCell="AO8" sqref="AO8"/>
    </sheetView>
  </sheetViews>
  <sheetFormatPr baseColWidth="10" defaultColWidth="11.42578125" defaultRowHeight="15" x14ac:dyDescent="0.25"/>
  <cols>
    <col min="1" max="1" width="15.28515625" bestFit="1" customWidth="1"/>
    <col min="3" max="3" width="42.28515625" bestFit="1" customWidth="1"/>
    <col min="4" max="85" width="11.5703125" customWidth="1"/>
    <col min="86" max="86" width="13.28515625" customWidth="1"/>
    <col min="87" max="87" width="14.42578125" bestFit="1" customWidth="1"/>
    <col min="88" max="88" width="12.7109375" bestFit="1" customWidth="1"/>
    <col min="89" max="89" width="13.7109375" bestFit="1" customWidth="1"/>
  </cols>
  <sheetData>
    <row r="1" spans="1:91" ht="141.75" thickBot="1" x14ac:dyDescent="0.3">
      <c r="A1" s="66" t="s">
        <v>136</v>
      </c>
      <c r="B1" s="66" t="s">
        <v>453</v>
      </c>
      <c r="C1" s="66" t="s">
        <v>138</v>
      </c>
      <c r="D1" s="66" t="s">
        <v>139</v>
      </c>
      <c r="E1" s="66" t="s">
        <v>140</v>
      </c>
      <c r="F1" s="66" t="s">
        <v>454</v>
      </c>
      <c r="G1" s="66" t="s">
        <v>455</v>
      </c>
      <c r="H1" s="66" t="s">
        <v>456</v>
      </c>
      <c r="I1" s="66" t="s">
        <v>144</v>
      </c>
      <c r="J1" s="66" t="s">
        <v>457</v>
      </c>
      <c r="K1" s="66" t="s">
        <v>458</v>
      </c>
      <c r="L1" s="66" t="s">
        <v>20</v>
      </c>
      <c r="M1" s="66" t="s">
        <v>459</v>
      </c>
      <c r="N1" s="66" t="s">
        <v>24</v>
      </c>
      <c r="O1" s="66" t="s">
        <v>460</v>
      </c>
      <c r="P1" s="66" t="s">
        <v>28</v>
      </c>
      <c r="Q1" s="66" t="s">
        <v>30</v>
      </c>
      <c r="R1" s="66" t="s">
        <v>32</v>
      </c>
      <c r="S1" s="66" t="s">
        <v>34</v>
      </c>
      <c r="T1" s="66" t="s">
        <v>460</v>
      </c>
      <c r="U1" s="66" t="s">
        <v>37</v>
      </c>
      <c r="V1" s="66" t="s">
        <v>38</v>
      </c>
      <c r="W1" s="66" t="s">
        <v>40</v>
      </c>
      <c r="X1" s="66" t="s">
        <v>41</v>
      </c>
      <c r="Y1" s="66" t="s">
        <v>460</v>
      </c>
      <c r="Z1" s="66" t="s">
        <v>45</v>
      </c>
      <c r="AA1" s="66" t="s">
        <v>47</v>
      </c>
      <c r="AB1" s="66" t="s">
        <v>461</v>
      </c>
      <c r="AC1" s="66" t="s">
        <v>52</v>
      </c>
      <c r="AD1" s="66" t="s">
        <v>460</v>
      </c>
      <c r="AE1" s="66" t="s">
        <v>56</v>
      </c>
      <c r="AF1" s="66" t="s">
        <v>58</v>
      </c>
      <c r="AG1" s="66" t="s">
        <v>60</v>
      </c>
      <c r="AH1" s="66" t="s">
        <v>171</v>
      </c>
      <c r="AI1" s="66" t="s">
        <v>64</v>
      </c>
      <c r="AJ1" s="66" t="s">
        <v>65</v>
      </c>
      <c r="AK1" s="66" t="s">
        <v>67</v>
      </c>
      <c r="AL1" s="66" t="s">
        <v>460</v>
      </c>
      <c r="AM1" s="66" t="s">
        <v>70</v>
      </c>
      <c r="AN1" s="66" t="s">
        <v>460</v>
      </c>
      <c r="AO1" s="66" t="s">
        <v>462</v>
      </c>
      <c r="AP1" s="66" t="s">
        <v>76</v>
      </c>
      <c r="AQ1" s="66" t="s">
        <v>78</v>
      </c>
      <c r="AR1" s="66" t="s">
        <v>460</v>
      </c>
      <c r="AS1" s="66" t="s">
        <v>463</v>
      </c>
      <c r="AT1" s="66" t="s">
        <v>81</v>
      </c>
      <c r="AU1" s="66" t="s">
        <v>83</v>
      </c>
      <c r="AV1" s="66" t="s">
        <v>460</v>
      </c>
      <c r="AW1" s="66" t="s">
        <v>464</v>
      </c>
      <c r="AX1" s="66" t="s">
        <v>86</v>
      </c>
      <c r="AY1" s="66" t="s">
        <v>88</v>
      </c>
      <c r="AZ1" s="66" t="s">
        <v>460</v>
      </c>
      <c r="BA1" s="66" t="s">
        <v>465</v>
      </c>
      <c r="BB1" s="66" t="s">
        <v>91</v>
      </c>
      <c r="BC1" s="66" t="s">
        <v>93</v>
      </c>
      <c r="BD1" s="66" t="s">
        <v>460</v>
      </c>
      <c r="BE1" s="66" t="s">
        <v>96</v>
      </c>
      <c r="BF1" s="66" t="s">
        <v>466</v>
      </c>
      <c r="BG1" s="66" t="s">
        <v>460</v>
      </c>
      <c r="BH1" s="66" t="s">
        <v>101</v>
      </c>
      <c r="BI1" s="66" t="s">
        <v>103</v>
      </c>
      <c r="BJ1" s="66" t="s">
        <v>467</v>
      </c>
      <c r="BK1" s="66" t="s">
        <v>460</v>
      </c>
      <c r="BL1" s="66" t="s">
        <v>107</v>
      </c>
      <c r="BM1" s="66" t="s">
        <v>468</v>
      </c>
      <c r="BN1" s="66" t="s">
        <v>110</v>
      </c>
      <c r="BO1" s="66" t="s">
        <v>460</v>
      </c>
      <c r="BP1" s="66" t="s">
        <v>113</v>
      </c>
      <c r="BQ1" s="66" t="s">
        <v>469</v>
      </c>
      <c r="BR1" s="66" t="s">
        <v>460</v>
      </c>
      <c r="BS1" s="66" t="s">
        <v>470</v>
      </c>
      <c r="BT1" s="66" t="s">
        <v>118</v>
      </c>
      <c r="BU1" s="66" t="s">
        <v>120</v>
      </c>
      <c r="BV1" s="66" t="s">
        <v>460</v>
      </c>
      <c r="BW1" s="66" t="s">
        <v>123</v>
      </c>
      <c r="BX1" s="66" t="s">
        <v>125</v>
      </c>
      <c r="BY1" s="66" t="s">
        <v>126</v>
      </c>
      <c r="BZ1" s="66" t="s">
        <v>460</v>
      </c>
      <c r="CA1" s="66" t="s">
        <v>471</v>
      </c>
      <c r="CB1" s="66" t="s">
        <v>129</v>
      </c>
      <c r="CC1" s="66" t="s">
        <v>131</v>
      </c>
      <c r="CD1" s="66" t="s">
        <v>132</v>
      </c>
      <c r="CE1" s="66" t="s">
        <v>460</v>
      </c>
      <c r="CF1" s="66" t="s">
        <v>71</v>
      </c>
      <c r="CG1" s="87" t="s">
        <v>73</v>
      </c>
      <c r="CH1" s="1" t="s">
        <v>15</v>
      </c>
      <c r="CI1" s="1" t="s">
        <v>216</v>
      </c>
      <c r="CJ1" s="1" t="s">
        <v>217</v>
      </c>
      <c r="CK1" s="1" t="s">
        <v>218</v>
      </c>
      <c r="CL1" s="66"/>
      <c r="CM1" s="66"/>
    </row>
    <row r="2" spans="1:91" s="77" customFormat="1" ht="180" thickBot="1" x14ac:dyDescent="0.3">
      <c r="A2" s="75">
        <v>45491.687928240739</v>
      </c>
      <c r="B2" s="66" t="s">
        <v>220</v>
      </c>
      <c r="C2" s="66" t="s">
        <v>221</v>
      </c>
      <c r="D2" s="73" t="s">
        <v>222</v>
      </c>
      <c r="E2" s="66"/>
      <c r="F2" s="73" t="s">
        <v>472</v>
      </c>
      <c r="G2" s="66"/>
      <c r="H2" s="73" t="s">
        <v>473</v>
      </c>
      <c r="I2" s="66"/>
      <c r="J2" s="66" t="s">
        <v>474</v>
      </c>
      <c r="K2" s="66" t="s">
        <v>372</v>
      </c>
      <c r="L2" s="66"/>
      <c r="M2" s="76">
        <v>3</v>
      </c>
      <c r="N2" s="66"/>
      <c r="O2" s="66"/>
      <c r="P2" s="66"/>
      <c r="Q2" s="66"/>
      <c r="R2" s="66"/>
      <c r="S2" s="66"/>
      <c r="T2" s="66"/>
      <c r="U2" s="66"/>
      <c r="V2" s="66"/>
      <c r="W2" s="66"/>
      <c r="X2" s="66"/>
      <c r="Y2" s="66"/>
      <c r="Z2" s="66"/>
      <c r="AA2" s="66"/>
      <c r="AB2" s="66"/>
      <c r="AC2" s="76">
        <v>7</v>
      </c>
      <c r="AD2" s="73" t="s">
        <v>475</v>
      </c>
      <c r="AE2" s="66"/>
      <c r="AF2" s="66"/>
      <c r="AG2" s="66"/>
      <c r="AH2" s="66"/>
      <c r="AI2" s="66"/>
      <c r="AJ2" s="66"/>
      <c r="AK2" s="66"/>
      <c r="AL2" s="66"/>
      <c r="AM2" s="66"/>
      <c r="AN2" s="66"/>
      <c r="AO2" s="66"/>
      <c r="AP2" s="66"/>
      <c r="AQ2" s="66"/>
      <c r="AR2" s="66"/>
      <c r="AS2" s="66"/>
      <c r="AT2" s="66"/>
      <c r="AU2" s="66"/>
      <c r="AV2" s="66"/>
      <c r="AW2" s="76">
        <v>12</v>
      </c>
      <c r="AX2" s="76">
        <v>2</v>
      </c>
      <c r="AY2" s="76">
        <v>2</v>
      </c>
      <c r="AZ2" s="66" t="s">
        <v>476</v>
      </c>
      <c r="BA2" s="76">
        <v>258720</v>
      </c>
      <c r="BB2" s="76">
        <v>7</v>
      </c>
      <c r="BC2" s="76">
        <v>19</v>
      </c>
      <c r="BD2" s="73" t="s">
        <v>477</v>
      </c>
      <c r="BE2" s="66"/>
      <c r="BF2" s="66"/>
      <c r="BG2" s="66"/>
      <c r="BH2" s="76">
        <v>1</v>
      </c>
      <c r="BI2" s="76">
        <v>1</v>
      </c>
      <c r="BJ2" s="76">
        <v>1</v>
      </c>
      <c r="BK2" s="66" t="s">
        <v>478</v>
      </c>
      <c r="BL2" s="76">
        <v>41</v>
      </c>
      <c r="BM2" s="76">
        <v>0</v>
      </c>
      <c r="BN2" s="76">
        <v>1</v>
      </c>
      <c r="BO2" s="66"/>
      <c r="BP2" s="66"/>
      <c r="BQ2" s="66"/>
      <c r="BR2" s="66"/>
      <c r="BS2" s="66"/>
      <c r="BT2" s="66"/>
      <c r="BU2" s="66"/>
      <c r="BV2" s="66"/>
      <c r="BW2" s="66"/>
      <c r="BX2" s="66"/>
      <c r="BY2" s="66"/>
      <c r="BZ2" s="66"/>
      <c r="CA2" s="76">
        <v>118</v>
      </c>
      <c r="CB2" s="76">
        <v>0</v>
      </c>
      <c r="CC2" s="76">
        <v>0</v>
      </c>
      <c r="CD2" s="76">
        <v>118</v>
      </c>
      <c r="CE2" s="87" t="s">
        <v>479</v>
      </c>
      <c r="CF2" s="66"/>
      <c r="CG2" s="66"/>
      <c r="CH2" s="74">
        <v>12592023.199999999</v>
      </c>
      <c r="CI2" s="88">
        <v>7048534.9199999999</v>
      </c>
      <c r="CJ2" s="88">
        <v>1010466.84</v>
      </c>
      <c r="CK2" s="88">
        <f>CH2+CI2+CJ2</f>
        <v>20651024.959999997</v>
      </c>
      <c r="CL2" s="66"/>
      <c r="CM2" s="66"/>
    </row>
    <row r="3" spans="1:91" ht="320.25" thickBot="1" x14ac:dyDescent="0.3">
      <c r="A3" s="75">
        <v>45478.42559027778</v>
      </c>
      <c r="B3" s="66" t="s">
        <v>374</v>
      </c>
      <c r="C3" s="66" t="s">
        <v>232</v>
      </c>
      <c r="D3" s="66" t="s">
        <v>375</v>
      </c>
      <c r="E3" s="66" t="s">
        <v>234</v>
      </c>
      <c r="F3" s="66" t="s">
        <v>235</v>
      </c>
      <c r="G3" s="66" t="s">
        <v>236</v>
      </c>
      <c r="H3" s="66" t="s">
        <v>376</v>
      </c>
      <c r="I3" s="66" t="s">
        <v>238</v>
      </c>
      <c r="J3" s="66" t="s">
        <v>239</v>
      </c>
      <c r="K3" s="66" t="s">
        <v>480</v>
      </c>
      <c r="L3" s="76">
        <v>3</v>
      </c>
      <c r="M3" s="76">
        <v>3</v>
      </c>
      <c r="N3" s="76">
        <v>29</v>
      </c>
      <c r="O3" s="66" t="s">
        <v>481</v>
      </c>
      <c r="P3" s="76">
        <v>0</v>
      </c>
      <c r="Q3" s="76">
        <v>5</v>
      </c>
      <c r="R3" s="76">
        <v>2</v>
      </c>
      <c r="S3" s="76">
        <v>0</v>
      </c>
      <c r="T3" s="66" t="s">
        <v>482</v>
      </c>
      <c r="U3" s="76">
        <v>26</v>
      </c>
      <c r="V3" s="76">
        <v>1</v>
      </c>
      <c r="W3" s="76">
        <v>2</v>
      </c>
      <c r="X3" s="76">
        <v>1</v>
      </c>
      <c r="Y3" s="66"/>
      <c r="Z3" s="76">
        <v>5</v>
      </c>
      <c r="AA3" s="76">
        <v>3</v>
      </c>
      <c r="AB3" s="76">
        <v>6</v>
      </c>
      <c r="AC3" s="76">
        <v>0</v>
      </c>
      <c r="AD3" s="66" t="s">
        <v>483</v>
      </c>
      <c r="AE3" s="76">
        <v>15</v>
      </c>
      <c r="AF3" s="76">
        <v>26</v>
      </c>
      <c r="AG3" s="76">
        <v>1</v>
      </c>
      <c r="AH3" s="76">
        <v>11</v>
      </c>
      <c r="AI3" s="76">
        <v>1</v>
      </c>
      <c r="AJ3" s="76">
        <v>1</v>
      </c>
      <c r="AK3" s="76">
        <v>356</v>
      </c>
      <c r="AL3" s="66" t="s">
        <v>484</v>
      </c>
      <c r="AM3" s="76">
        <v>240</v>
      </c>
      <c r="AN3" s="66" t="s">
        <v>485</v>
      </c>
      <c r="AO3" s="76">
        <v>0</v>
      </c>
      <c r="AP3" s="76">
        <v>0</v>
      </c>
      <c r="AQ3" s="76">
        <v>0</v>
      </c>
      <c r="AR3" s="66" t="s">
        <v>486</v>
      </c>
      <c r="AS3" s="76">
        <v>626</v>
      </c>
      <c r="AT3" s="76">
        <v>600</v>
      </c>
      <c r="AU3" s="76">
        <v>3</v>
      </c>
      <c r="AV3" s="66" t="s">
        <v>487</v>
      </c>
      <c r="AW3" s="76">
        <v>5</v>
      </c>
      <c r="AX3" s="76">
        <v>5</v>
      </c>
      <c r="AY3" s="76">
        <v>3</v>
      </c>
      <c r="AZ3" s="66" t="s">
        <v>488</v>
      </c>
      <c r="BA3" s="76">
        <v>18000</v>
      </c>
      <c r="BB3" s="76">
        <v>1</v>
      </c>
      <c r="BC3" s="76">
        <v>4000</v>
      </c>
      <c r="BD3" s="66" t="s">
        <v>489</v>
      </c>
      <c r="BE3" s="76">
        <v>315</v>
      </c>
      <c r="BF3" s="76">
        <v>7</v>
      </c>
      <c r="BG3" s="66" t="s">
        <v>490</v>
      </c>
      <c r="BH3" s="76">
        <v>0</v>
      </c>
      <c r="BI3" s="76">
        <v>1</v>
      </c>
      <c r="BJ3" s="76">
        <v>2</v>
      </c>
      <c r="BK3" s="66" t="s">
        <v>491</v>
      </c>
      <c r="BL3" s="76">
        <v>35</v>
      </c>
      <c r="BM3" s="76">
        <v>0</v>
      </c>
      <c r="BN3" s="76">
        <v>0</v>
      </c>
      <c r="BO3" s="66" t="s">
        <v>492</v>
      </c>
      <c r="BP3" s="76">
        <v>1</v>
      </c>
      <c r="BQ3" s="76">
        <v>0</v>
      </c>
      <c r="BR3" s="66" t="s">
        <v>493</v>
      </c>
      <c r="BS3" s="76">
        <v>895</v>
      </c>
      <c r="BT3" s="76">
        <v>895</v>
      </c>
      <c r="BU3" s="76">
        <v>1</v>
      </c>
      <c r="BV3" s="66" t="s">
        <v>494</v>
      </c>
      <c r="BW3" s="76">
        <v>1</v>
      </c>
      <c r="BX3" s="76">
        <v>1</v>
      </c>
      <c r="BY3" s="76">
        <v>111</v>
      </c>
      <c r="BZ3" s="66" t="s">
        <v>495</v>
      </c>
      <c r="CA3" s="76">
        <v>78</v>
      </c>
      <c r="CB3" s="76">
        <v>15</v>
      </c>
      <c r="CC3" s="76">
        <v>0</v>
      </c>
      <c r="CD3" s="76">
        <v>36</v>
      </c>
      <c r="CE3" s="66" t="s">
        <v>496</v>
      </c>
      <c r="CF3" s="76">
        <v>0</v>
      </c>
      <c r="CG3" s="76">
        <v>0</v>
      </c>
      <c r="CH3" s="88">
        <v>11757901.57</v>
      </c>
      <c r="CI3" s="88">
        <v>6571461.1299999999</v>
      </c>
      <c r="CJ3" s="89">
        <v>466857.03</v>
      </c>
      <c r="CK3" s="88">
        <f t="shared" ref="CK3:CK15" si="0">CH3+CI3+CJ3</f>
        <v>18796219.73</v>
      </c>
      <c r="CL3" s="66"/>
      <c r="CM3" s="66"/>
    </row>
    <row r="4" spans="1:91" ht="103.5" thickBot="1" x14ac:dyDescent="0.3">
      <c r="A4" s="75">
        <v>45475.358298611114</v>
      </c>
      <c r="B4" s="66" t="s">
        <v>242</v>
      </c>
      <c r="C4" s="66" t="s">
        <v>243</v>
      </c>
      <c r="D4" s="66" t="s">
        <v>244</v>
      </c>
      <c r="E4" s="66" t="s">
        <v>245</v>
      </c>
      <c r="F4" s="66" t="s">
        <v>246</v>
      </c>
      <c r="G4" s="66" t="s">
        <v>247</v>
      </c>
      <c r="H4" s="66" t="s">
        <v>248</v>
      </c>
      <c r="I4" s="66" t="s">
        <v>249</v>
      </c>
      <c r="J4" s="66" t="s">
        <v>497</v>
      </c>
      <c r="K4" s="66" t="s">
        <v>251</v>
      </c>
      <c r="L4" s="76">
        <v>2</v>
      </c>
      <c r="M4" s="76">
        <v>2</v>
      </c>
      <c r="N4" s="76">
        <v>2</v>
      </c>
      <c r="O4" s="66"/>
      <c r="P4" s="76">
        <v>0</v>
      </c>
      <c r="Q4" s="76">
        <v>3</v>
      </c>
      <c r="R4" s="76">
        <v>1</v>
      </c>
      <c r="S4" s="76">
        <v>0</v>
      </c>
      <c r="T4" s="66"/>
      <c r="U4" s="76">
        <v>6</v>
      </c>
      <c r="V4" s="76">
        <v>2</v>
      </c>
      <c r="W4" s="76">
        <v>3</v>
      </c>
      <c r="X4" s="76">
        <v>1</v>
      </c>
      <c r="Y4" s="66"/>
      <c r="Z4" s="76">
        <v>4</v>
      </c>
      <c r="AA4" s="76">
        <v>1</v>
      </c>
      <c r="AB4" s="76">
        <v>27</v>
      </c>
      <c r="AC4" s="76">
        <v>3</v>
      </c>
      <c r="AD4" s="66"/>
      <c r="AE4" s="76">
        <v>9</v>
      </c>
      <c r="AF4" s="76">
        <v>3</v>
      </c>
      <c r="AG4" s="76">
        <v>0</v>
      </c>
      <c r="AH4" s="76">
        <v>2</v>
      </c>
      <c r="AI4" s="76">
        <v>0</v>
      </c>
      <c r="AJ4" s="76">
        <v>99</v>
      </c>
      <c r="AK4" s="76">
        <v>1</v>
      </c>
      <c r="AL4" s="66" t="s">
        <v>498</v>
      </c>
      <c r="AM4" s="76">
        <v>245</v>
      </c>
      <c r="AN4" s="66"/>
      <c r="AO4" s="76">
        <v>135</v>
      </c>
      <c r="AP4" s="76">
        <v>2</v>
      </c>
      <c r="AQ4" s="76">
        <v>135</v>
      </c>
      <c r="AR4" s="66"/>
      <c r="AS4" s="76">
        <v>661</v>
      </c>
      <c r="AT4" s="76">
        <v>661</v>
      </c>
      <c r="AU4" s="76">
        <v>2</v>
      </c>
      <c r="AV4" s="66"/>
      <c r="AW4" s="76">
        <v>0</v>
      </c>
      <c r="AX4" s="76">
        <v>0</v>
      </c>
      <c r="AY4" s="76">
        <v>0</v>
      </c>
      <c r="AZ4" s="66"/>
      <c r="BA4" s="76">
        <v>0</v>
      </c>
      <c r="BB4" s="76">
        <v>0</v>
      </c>
      <c r="BC4" s="76">
        <v>0</v>
      </c>
      <c r="BD4" s="66"/>
      <c r="BE4" s="76">
        <v>0</v>
      </c>
      <c r="BF4" s="76">
        <v>0</v>
      </c>
      <c r="BG4" s="66"/>
      <c r="BH4" s="76">
        <v>0</v>
      </c>
      <c r="BI4" s="76">
        <v>0</v>
      </c>
      <c r="BJ4" s="76">
        <v>0</v>
      </c>
      <c r="BK4" s="66"/>
      <c r="BL4" s="76">
        <v>1</v>
      </c>
      <c r="BM4" s="76">
        <v>0</v>
      </c>
      <c r="BN4" s="76">
        <v>0</v>
      </c>
      <c r="BO4" s="66"/>
      <c r="BP4" s="76">
        <v>0</v>
      </c>
      <c r="BQ4" s="76">
        <v>0</v>
      </c>
      <c r="BR4" s="66"/>
      <c r="BS4" s="76">
        <v>1</v>
      </c>
      <c r="BT4" s="76">
        <v>0</v>
      </c>
      <c r="BU4" s="76">
        <v>0</v>
      </c>
      <c r="BV4" s="66"/>
      <c r="BW4" s="76">
        <v>0</v>
      </c>
      <c r="BX4" s="76">
        <v>0</v>
      </c>
      <c r="BY4" s="76">
        <v>0</v>
      </c>
      <c r="BZ4" s="66"/>
      <c r="CA4" s="76">
        <v>90</v>
      </c>
      <c r="CB4" s="76">
        <v>15</v>
      </c>
      <c r="CC4" s="76">
        <v>0</v>
      </c>
      <c r="CD4" s="76">
        <v>20</v>
      </c>
      <c r="CE4" s="66" t="s">
        <v>499</v>
      </c>
      <c r="CF4" s="76">
        <v>0</v>
      </c>
      <c r="CG4" s="76">
        <v>0</v>
      </c>
      <c r="CH4" s="88">
        <v>9032347.7100000009</v>
      </c>
      <c r="CI4" s="88">
        <v>4666143.45</v>
      </c>
      <c r="CJ4" s="88">
        <v>350555.12</v>
      </c>
      <c r="CK4" s="88">
        <f t="shared" si="0"/>
        <v>14049046.279999999</v>
      </c>
      <c r="CL4" s="66"/>
      <c r="CM4" s="66"/>
    </row>
    <row r="5" spans="1:91" ht="349.9" customHeight="1" thickBot="1" x14ac:dyDescent="0.3">
      <c r="A5" s="75">
        <v>45491.337569444448</v>
      </c>
      <c r="B5" s="66" t="s">
        <v>253</v>
      </c>
      <c r="C5" s="66" t="s">
        <v>254</v>
      </c>
      <c r="D5" s="66" t="s">
        <v>255</v>
      </c>
      <c r="E5" s="66" t="s">
        <v>500</v>
      </c>
      <c r="F5" s="66" t="s">
        <v>257</v>
      </c>
      <c r="G5" s="66" t="s">
        <v>258</v>
      </c>
      <c r="H5" s="66" t="s">
        <v>259</v>
      </c>
      <c r="I5" s="66" t="s">
        <v>260</v>
      </c>
      <c r="J5" s="66" t="s">
        <v>261</v>
      </c>
      <c r="K5" s="66" t="s">
        <v>262</v>
      </c>
      <c r="L5" s="76">
        <v>2</v>
      </c>
      <c r="M5" s="76">
        <v>2</v>
      </c>
      <c r="N5" s="76">
        <v>1</v>
      </c>
      <c r="O5" s="66" t="s">
        <v>501</v>
      </c>
      <c r="P5" s="76">
        <v>0</v>
      </c>
      <c r="Q5" s="76">
        <v>3</v>
      </c>
      <c r="R5" s="76">
        <v>1072</v>
      </c>
      <c r="S5" s="76">
        <v>0</v>
      </c>
      <c r="T5" s="66" t="s">
        <v>502</v>
      </c>
      <c r="U5" s="76">
        <v>1072</v>
      </c>
      <c r="V5" s="76">
        <v>3</v>
      </c>
      <c r="W5" s="76">
        <v>1</v>
      </c>
      <c r="X5" s="76">
        <v>132</v>
      </c>
      <c r="Y5" s="66" t="s">
        <v>503</v>
      </c>
      <c r="Z5" s="76">
        <v>6</v>
      </c>
      <c r="AA5" s="76">
        <v>1</v>
      </c>
      <c r="AB5" s="76">
        <v>2</v>
      </c>
      <c r="AC5" s="76">
        <v>1</v>
      </c>
      <c r="AD5" s="66" t="s">
        <v>504</v>
      </c>
      <c r="AE5" s="76">
        <v>1</v>
      </c>
      <c r="AF5" s="76">
        <v>15</v>
      </c>
      <c r="AG5" s="76">
        <v>0</v>
      </c>
      <c r="AH5" s="76">
        <v>3</v>
      </c>
      <c r="AI5" s="76">
        <v>0</v>
      </c>
      <c r="AJ5" s="76">
        <v>531</v>
      </c>
      <c r="AK5" s="76">
        <v>484</v>
      </c>
      <c r="AL5" s="66" t="s">
        <v>505</v>
      </c>
      <c r="AM5" s="76">
        <v>649</v>
      </c>
      <c r="AN5" s="66" t="s">
        <v>506</v>
      </c>
      <c r="AO5" s="76">
        <v>1020</v>
      </c>
      <c r="AP5" s="76">
        <v>3</v>
      </c>
      <c r="AQ5" s="76">
        <v>1020</v>
      </c>
      <c r="AR5" s="66"/>
      <c r="AS5" s="76">
        <v>759</v>
      </c>
      <c r="AT5" s="76">
        <v>773</v>
      </c>
      <c r="AU5" s="76">
        <v>3</v>
      </c>
      <c r="AV5" s="66"/>
      <c r="AW5" s="76">
        <v>298</v>
      </c>
      <c r="AX5" s="76">
        <v>2</v>
      </c>
      <c r="AY5" s="76">
        <v>3</v>
      </c>
      <c r="AZ5" s="66"/>
      <c r="BA5" s="76">
        <v>96369</v>
      </c>
      <c r="BB5" s="76">
        <v>9</v>
      </c>
      <c r="BC5" s="76">
        <v>121000</v>
      </c>
      <c r="BD5" s="66"/>
      <c r="BE5" s="76">
        <v>2</v>
      </c>
      <c r="BF5" s="76">
        <v>1</v>
      </c>
      <c r="BG5" s="66"/>
      <c r="BH5" s="76">
        <v>2</v>
      </c>
      <c r="BI5" s="76">
        <v>1</v>
      </c>
      <c r="BJ5" s="76">
        <v>2</v>
      </c>
      <c r="BK5" s="66" t="s">
        <v>507</v>
      </c>
      <c r="BL5" s="76">
        <v>1</v>
      </c>
      <c r="BM5" s="76">
        <v>0</v>
      </c>
      <c r="BN5" s="76">
        <v>0</v>
      </c>
      <c r="BO5" s="66"/>
      <c r="BP5" s="76">
        <v>0</v>
      </c>
      <c r="BQ5" s="76">
        <v>147</v>
      </c>
      <c r="BR5" s="66" t="s">
        <v>508</v>
      </c>
      <c r="BS5" s="76">
        <v>1013</v>
      </c>
      <c r="BT5" s="76">
        <v>1072</v>
      </c>
      <c r="BU5" s="76">
        <v>1013</v>
      </c>
      <c r="BV5" s="66" t="s">
        <v>509</v>
      </c>
      <c r="BW5" s="76">
        <v>0</v>
      </c>
      <c r="BX5" s="76">
        <v>0</v>
      </c>
      <c r="BY5" s="76">
        <v>4</v>
      </c>
      <c r="BZ5" s="66" t="s">
        <v>510</v>
      </c>
      <c r="CA5" s="76">
        <v>184</v>
      </c>
      <c r="CB5" s="76">
        <v>0</v>
      </c>
      <c r="CC5" s="76">
        <v>0</v>
      </c>
      <c r="CD5" s="76">
        <v>20</v>
      </c>
      <c r="CE5" s="66" t="s">
        <v>511</v>
      </c>
      <c r="CF5" s="76">
        <v>0</v>
      </c>
      <c r="CG5" s="76">
        <v>0</v>
      </c>
      <c r="CH5" s="88">
        <v>10031978.970000001</v>
      </c>
      <c r="CI5" s="74">
        <v>4972174.4400000004</v>
      </c>
      <c r="CJ5" s="74">
        <v>724261.74</v>
      </c>
      <c r="CK5" s="88">
        <f t="shared" si="0"/>
        <v>15728415.15</v>
      </c>
      <c r="CL5" s="66"/>
      <c r="CM5" s="66"/>
    </row>
    <row r="6" spans="1:91" ht="205.5" thickBot="1" x14ac:dyDescent="0.3">
      <c r="A6" s="75">
        <v>45474.605254629627</v>
      </c>
      <c r="B6" s="66" t="s">
        <v>382</v>
      </c>
      <c r="C6" s="66" t="s">
        <v>265</v>
      </c>
      <c r="D6" s="66" t="s">
        <v>512</v>
      </c>
      <c r="E6" s="66" t="s">
        <v>513</v>
      </c>
      <c r="F6" s="66" t="s">
        <v>514</v>
      </c>
      <c r="G6" s="66" t="s">
        <v>515</v>
      </c>
      <c r="H6" s="66" t="s">
        <v>516</v>
      </c>
      <c r="I6" s="66" t="s">
        <v>517</v>
      </c>
      <c r="J6" s="66" t="s">
        <v>518</v>
      </c>
      <c r="K6" s="66" t="s">
        <v>519</v>
      </c>
      <c r="L6" s="76">
        <v>60</v>
      </c>
      <c r="M6" s="76">
        <v>3</v>
      </c>
      <c r="N6" s="76">
        <v>40</v>
      </c>
      <c r="O6" s="66" t="s">
        <v>520</v>
      </c>
      <c r="P6" s="76">
        <v>0</v>
      </c>
      <c r="Q6" s="76">
        <v>20</v>
      </c>
      <c r="R6" s="76">
        <v>0</v>
      </c>
      <c r="S6" s="76">
        <v>0</v>
      </c>
      <c r="T6" s="66" t="s">
        <v>521</v>
      </c>
      <c r="U6" s="76">
        <v>138</v>
      </c>
      <c r="V6" s="76">
        <v>8</v>
      </c>
      <c r="W6" s="76">
        <v>40</v>
      </c>
      <c r="X6" s="76">
        <v>196</v>
      </c>
      <c r="Y6" s="66" t="s">
        <v>522</v>
      </c>
      <c r="Z6" s="76">
        <v>3</v>
      </c>
      <c r="AA6" s="76">
        <v>2</v>
      </c>
      <c r="AB6" s="76">
        <v>30</v>
      </c>
      <c r="AC6" s="76">
        <v>6</v>
      </c>
      <c r="AD6" s="66" t="s">
        <v>523</v>
      </c>
      <c r="AE6" s="76">
        <v>20</v>
      </c>
      <c r="AF6" s="76">
        <v>3</v>
      </c>
      <c r="AG6" s="76">
        <v>0</v>
      </c>
      <c r="AH6" s="76">
        <v>0</v>
      </c>
      <c r="AI6" s="76">
        <v>0</v>
      </c>
      <c r="AJ6" s="76">
        <v>356</v>
      </c>
      <c r="AK6" s="76">
        <v>381</v>
      </c>
      <c r="AL6" s="66" t="s">
        <v>524</v>
      </c>
      <c r="AM6" s="76">
        <v>196</v>
      </c>
      <c r="AN6" s="66" t="s">
        <v>525</v>
      </c>
      <c r="AO6" s="76">
        <v>507</v>
      </c>
      <c r="AP6" s="76">
        <v>4</v>
      </c>
      <c r="AQ6" s="76">
        <v>369</v>
      </c>
      <c r="AR6" s="66" t="s">
        <v>526</v>
      </c>
      <c r="AS6" s="76">
        <v>507</v>
      </c>
      <c r="AT6" s="76">
        <v>507</v>
      </c>
      <c r="AU6" s="76">
        <v>8</v>
      </c>
      <c r="AV6" s="66" t="s">
        <v>527</v>
      </c>
      <c r="AW6" s="76">
        <v>84</v>
      </c>
      <c r="AX6" s="76">
        <v>18</v>
      </c>
      <c r="AY6" s="76">
        <v>2</v>
      </c>
      <c r="AZ6" s="66" t="s">
        <v>528</v>
      </c>
      <c r="BA6" s="76">
        <v>30500</v>
      </c>
      <c r="BB6" s="76">
        <v>2</v>
      </c>
      <c r="BC6" s="76">
        <v>3</v>
      </c>
      <c r="BD6" s="66" t="s">
        <v>529</v>
      </c>
      <c r="BE6" s="76">
        <v>0</v>
      </c>
      <c r="BF6" s="76">
        <v>0</v>
      </c>
      <c r="BG6" s="66" t="s">
        <v>530</v>
      </c>
      <c r="BH6" s="76">
        <v>1</v>
      </c>
      <c r="BI6" s="76">
        <v>1</v>
      </c>
      <c r="BJ6" s="76">
        <v>1</v>
      </c>
      <c r="BK6" s="66" t="s">
        <v>531</v>
      </c>
      <c r="BL6" s="76">
        <v>1</v>
      </c>
      <c r="BM6" s="76">
        <v>0</v>
      </c>
      <c r="BN6" s="76">
        <v>1</v>
      </c>
      <c r="BO6" s="66" t="s">
        <v>532</v>
      </c>
      <c r="BP6" s="76">
        <v>1</v>
      </c>
      <c r="BQ6" s="76">
        <v>0</v>
      </c>
      <c r="BR6" s="66" t="s">
        <v>533</v>
      </c>
      <c r="BS6" s="76">
        <v>703</v>
      </c>
      <c r="BT6" s="76">
        <v>703</v>
      </c>
      <c r="BU6" s="76">
        <v>703</v>
      </c>
      <c r="BV6" s="76">
        <v>1</v>
      </c>
      <c r="BW6" s="76">
        <v>0</v>
      </c>
      <c r="BX6" s="76">
        <v>0</v>
      </c>
      <c r="BY6" s="76">
        <v>15</v>
      </c>
      <c r="BZ6" s="66" t="s">
        <v>534</v>
      </c>
      <c r="CA6" s="76">
        <v>60</v>
      </c>
      <c r="CB6" s="76">
        <v>15</v>
      </c>
      <c r="CC6" s="76">
        <v>0</v>
      </c>
      <c r="CD6" s="76">
        <v>43</v>
      </c>
      <c r="CE6" s="66" t="s">
        <v>535</v>
      </c>
      <c r="CF6" s="76">
        <v>0</v>
      </c>
      <c r="CG6" s="76">
        <v>0</v>
      </c>
      <c r="CH6" s="88">
        <v>7718500.6900000004</v>
      </c>
      <c r="CI6" s="88">
        <v>3830821</v>
      </c>
      <c r="CJ6" s="88">
        <v>524383.81999999995</v>
      </c>
      <c r="CK6" s="88">
        <f t="shared" si="0"/>
        <v>12073705.510000002</v>
      </c>
      <c r="CL6" s="66"/>
      <c r="CM6" s="66"/>
    </row>
    <row r="7" spans="1:91" ht="218.25" thickBot="1" x14ac:dyDescent="0.3">
      <c r="A7" s="75">
        <v>45476.607094907406</v>
      </c>
      <c r="B7" s="66" t="s">
        <v>275</v>
      </c>
      <c r="C7" s="66" t="s">
        <v>276</v>
      </c>
      <c r="D7" s="66" t="s">
        <v>536</v>
      </c>
      <c r="E7" s="66" t="s">
        <v>537</v>
      </c>
      <c r="F7" s="66" t="s">
        <v>538</v>
      </c>
      <c r="G7" s="66" t="s">
        <v>539</v>
      </c>
      <c r="H7" s="66" t="s">
        <v>540</v>
      </c>
      <c r="I7" s="66" t="s">
        <v>541</v>
      </c>
      <c r="J7" s="66" t="s">
        <v>542</v>
      </c>
      <c r="K7" s="66" t="s">
        <v>543</v>
      </c>
      <c r="L7" s="76">
        <v>2</v>
      </c>
      <c r="M7" s="76">
        <v>2</v>
      </c>
      <c r="N7" s="76">
        <v>1</v>
      </c>
      <c r="O7" s="66" t="s">
        <v>544</v>
      </c>
      <c r="P7" s="76">
        <v>0</v>
      </c>
      <c r="Q7" s="76">
        <v>10</v>
      </c>
      <c r="R7" s="76">
        <v>1100</v>
      </c>
      <c r="S7" s="76">
        <v>0</v>
      </c>
      <c r="T7" s="66" t="s">
        <v>545</v>
      </c>
      <c r="U7" s="76">
        <v>325</v>
      </c>
      <c r="V7" s="76">
        <v>2</v>
      </c>
      <c r="W7" s="76">
        <v>1</v>
      </c>
      <c r="X7" s="76">
        <v>300</v>
      </c>
      <c r="Y7" s="66"/>
      <c r="Z7" s="76">
        <v>1</v>
      </c>
      <c r="AA7" s="76">
        <v>1</v>
      </c>
      <c r="AB7" s="76">
        <v>1</v>
      </c>
      <c r="AC7" s="76">
        <v>2</v>
      </c>
      <c r="AD7" s="66"/>
      <c r="AE7" s="76">
        <v>6</v>
      </c>
      <c r="AF7" s="76">
        <v>1</v>
      </c>
      <c r="AG7" s="76">
        <v>0</v>
      </c>
      <c r="AH7" s="76">
        <v>2</v>
      </c>
      <c r="AI7" s="76">
        <v>3</v>
      </c>
      <c r="AJ7" s="76">
        <v>506</v>
      </c>
      <c r="AK7" s="76">
        <v>439</v>
      </c>
      <c r="AL7" s="66"/>
      <c r="AM7" s="76">
        <v>100</v>
      </c>
      <c r="AN7" s="66"/>
      <c r="AO7" s="76">
        <v>662</v>
      </c>
      <c r="AP7" s="76">
        <v>2</v>
      </c>
      <c r="AQ7" s="76">
        <v>428</v>
      </c>
      <c r="AR7" s="66"/>
      <c r="AS7" s="76">
        <v>750</v>
      </c>
      <c r="AT7" s="76">
        <v>0</v>
      </c>
      <c r="AU7" s="76">
        <v>2</v>
      </c>
      <c r="AV7" s="66"/>
      <c r="AW7" s="76">
        <v>0</v>
      </c>
      <c r="AX7" s="76">
        <v>0</v>
      </c>
      <c r="AY7" s="76">
        <v>1</v>
      </c>
      <c r="AZ7" s="66"/>
      <c r="BA7" s="76">
        <v>0</v>
      </c>
      <c r="BB7" s="76">
        <v>0</v>
      </c>
      <c r="BC7" s="76">
        <v>0</v>
      </c>
      <c r="BD7" s="66" t="s">
        <v>546</v>
      </c>
      <c r="BE7" s="76">
        <v>0</v>
      </c>
      <c r="BF7" s="76">
        <v>0</v>
      </c>
      <c r="BG7" s="66"/>
      <c r="BH7" s="76">
        <v>1</v>
      </c>
      <c r="BI7" s="76">
        <v>1</v>
      </c>
      <c r="BJ7" s="76">
        <v>2</v>
      </c>
      <c r="BK7" s="66" t="s">
        <v>547</v>
      </c>
      <c r="BL7" s="76">
        <v>34</v>
      </c>
      <c r="BM7" s="76">
        <v>0</v>
      </c>
      <c r="BN7" s="76">
        <v>0</v>
      </c>
      <c r="BO7" s="66" t="s">
        <v>548</v>
      </c>
      <c r="BP7" s="76">
        <v>1</v>
      </c>
      <c r="BQ7" s="76">
        <v>0</v>
      </c>
      <c r="BR7" s="66"/>
      <c r="BS7" s="76">
        <v>1118</v>
      </c>
      <c r="BT7" s="76">
        <v>1118</v>
      </c>
      <c r="BU7" s="76">
        <v>1118</v>
      </c>
      <c r="BV7" s="66"/>
      <c r="BW7" s="76">
        <v>0</v>
      </c>
      <c r="BX7" s="76">
        <v>0</v>
      </c>
      <c r="BY7" s="76">
        <v>1</v>
      </c>
      <c r="BZ7" s="66"/>
      <c r="CA7" s="76">
        <v>109</v>
      </c>
      <c r="CB7" s="76">
        <v>0</v>
      </c>
      <c r="CC7" s="76">
        <v>0</v>
      </c>
      <c r="CD7" s="76">
        <v>109</v>
      </c>
      <c r="CE7" s="66"/>
      <c r="CF7" s="76">
        <v>0</v>
      </c>
      <c r="CG7" s="76">
        <v>7</v>
      </c>
      <c r="CH7" s="88">
        <v>9204892.8200000003</v>
      </c>
      <c r="CI7" s="88">
        <v>4755540.8899999997</v>
      </c>
      <c r="CJ7" s="88">
        <v>458511.6</v>
      </c>
      <c r="CK7" s="88">
        <f t="shared" si="0"/>
        <v>14418945.310000001</v>
      </c>
      <c r="CL7" s="66"/>
      <c r="CM7" s="66"/>
    </row>
    <row r="8" spans="1:91" ht="65.25" thickBot="1" x14ac:dyDescent="0.3">
      <c r="A8" s="75">
        <v>45475.487303240741</v>
      </c>
      <c r="B8" s="66" t="s">
        <v>286</v>
      </c>
      <c r="C8" s="66" t="s">
        <v>287</v>
      </c>
      <c r="D8" s="66" t="s">
        <v>549</v>
      </c>
      <c r="E8" s="66" t="s">
        <v>550</v>
      </c>
      <c r="F8" s="66" t="s">
        <v>290</v>
      </c>
      <c r="G8" s="66" t="s">
        <v>399</v>
      </c>
      <c r="H8" s="66" t="s">
        <v>288</v>
      </c>
      <c r="I8" s="66" t="s">
        <v>292</v>
      </c>
      <c r="J8" s="73" t="s">
        <v>293</v>
      </c>
      <c r="K8" s="66"/>
      <c r="L8" s="76">
        <v>3</v>
      </c>
      <c r="M8" s="76">
        <v>3</v>
      </c>
      <c r="N8" s="76">
        <v>3</v>
      </c>
      <c r="O8" s="66" t="s">
        <v>551</v>
      </c>
      <c r="P8" s="76">
        <v>123</v>
      </c>
      <c r="Q8" s="76">
        <v>6</v>
      </c>
      <c r="R8" s="76">
        <v>3</v>
      </c>
      <c r="S8" s="76">
        <v>0</v>
      </c>
      <c r="T8" s="66" t="s">
        <v>552</v>
      </c>
      <c r="U8" s="76">
        <v>18</v>
      </c>
      <c r="V8" s="76">
        <v>4</v>
      </c>
      <c r="W8" s="76">
        <v>5</v>
      </c>
      <c r="X8" s="76">
        <v>3</v>
      </c>
      <c r="Y8" s="66" t="s">
        <v>553</v>
      </c>
      <c r="Z8" s="76">
        <v>3</v>
      </c>
      <c r="AA8" s="76">
        <v>5</v>
      </c>
      <c r="AB8" s="76">
        <v>5</v>
      </c>
      <c r="AC8" s="76">
        <v>4</v>
      </c>
      <c r="AD8" s="66" t="s">
        <v>553</v>
      </c>
      <c r="AE8" s="76">
        <v>11</v>
      </c>
      <c r="AF8" s="76">
        <v>1</v>
      </c>
      <c r="AG8" s="76">
        <v>1</v>
      </c>
      <c r="AH8" s="76">
        <v>5</v>
      </c>
      <c r="AI8" s="76">
        <v>1</v>
      </c>
      <c r="AJ8" s="76">
        <v>251</v>
      </c>
      <c r="AK8" s="76">
        <v>240</v>
      </c>
      <c r="AL8" s="66" t="s">
        <v>554</v>
      </c>
      <c r="AM8" s="76">
        <v>334</v>
      </c>
      <c r="AN8" s="66" t="s">
        <v>555</v>
      </c>
      <c r="AO8" s="76">
        <v>338</v>
      </c>
      <c r="AP8" s="76">
        <v>4</v>
      </c>
      <c r="AQ8" s="76">
        <v>338</v>
      </c>
      <c r="AR8" s="66" t="s">
        <v>553</v>
      </c>
      <c r="AS8" s="76">
        <v>370</v>
      </c>
      <c r="AT8" s="76">
        <v>470</v>
      </c>
      <c r="AU8" s="76">
        <v>4</v>
      </c>
      <c r="AV8" s="66" t="s">
        <v>553</v>
      </c>
      <c r="AW8" s="76">
        <v>241</v>
      </c>
      <c r="AX8" s="76">
        <v>4</v>
      </c>
      <c r="AY8" s="76">
        <v>4</v>
      </c>
      <c r="AZ8" s="66" t="s">
        <v>553</v>
      </c>
      <c r="BA8" s="76">
        <v>116640</v>
      </c>
      <c r="BB8" s="76">
        <v>8</v>
      </c>
      <c r="BC8" s="76">
        <v>8</v>
      </c>
      <c r="BD8" s="66" t="s">
        <v>553</v>
      </c>
      <c r="BE8" s="76">
        <v>10</v>
      </c>
      <c r="BF8" s="76">
        <v>4</v>
      </c>
      <c r="BG8" s="66" t="s">
        <v>553</v>
      </c>
      <c r="BH8" s="76">
        <v>1</v>
      </c>
      <c r="BI8" s="76">
        <v>2</v>
      </c>
      <c r="BJ8" s="76">
        <v>2</v>
      </c>
      <c r="BK8" s="66" t="s">
        <v>556</v>
      </c>
      <c r="BL8" s="76">
        <v>2</v>
      </c>
      <c r="BM8" s="76">
        <v>0</v>
      </c>
      <c r="BN8" s="76">
        <v>1</v>
      </c>
      <c r="BO8" s="66" t="s">
        <v>553</v>
      </c>
      <c r="BP8" s="76">
        <v>2</v>
      </c>
      <c r="BQ8" s="76">
        <v>0</v>
      </c>
      <c r="BR8" s="66" t="s">
        <v>553</v>
      </c>
      <c r="BS8" s="76">
        <v>573</v>
      </c>
      <c r="BT8" s="76">
        <v>573</v>
      </c>
      <c r="BU8" s="76">
        <v>573</v>
      </c>
      <c r="BV8" s="66" t="s">
        <v>553</v>
      </c>
      <c r="BW8" s="76">
        <v>5</v>
      </c>
      <c r="BX8" s="76">
        <v>0</v>
      </c>
      <c r="BY8" s="76">
        <v>6</v>
      </c>
      <c r="BZ8" s="66" t="s">
        <v>553</v>
      </c>
      <c r="CA8" s="76">
        <v>75</v>
      </c>
      <c r="CB8" s="76">
        <v>0</v>
      </c>
      <c r="CC8" s="76">
        <v>0</v>
      </c>
      <c r="CD8" s="76">
        <v>75</v>
      </c>
      <c r="CE8" s="66" t="s">
        <v>553</v>
      </c>
      <c r="CF8" s="76">
        <v>0</v>
      </c>
      <c r="CG8" s="76">
        <v>0</v>
      </c>
      <c r="CH8" s="88">
        <v>7435285.6299999999</v>
      </c>
      <c r="CI8" s="88">
        <v>3428984.41</v>
      </c>
      <c r="CJ8" s="88">
        <v>270197.44</v>
      </c>
      <c r="CK8" s="88">
        <f t="shared" si="0"/>
        <v>11134467.479999999</v>
      </c>
      <c r="CL8" s="66"/>
      <c r="CM8" s="66"/>
    </row>
    <row r="9" spans="1:91" ht="243.75" thickBot="1" x14ac:dyDescent="0.3">
      <c r="A9" s="75">
        <v>45478.434340277781</v>
      </c>
      <c r="B9" s="66" t="s">
        <v>295</v>
      </c>
      <c r="C9" s="66" t="s">
        <v>296</v>
      </c>
      <c r="D9" s="66" t="s">
        <v>402</v>
      </c>
      <c r="E9" s="66" t="s">
        <v>557</v>
      </c>
      <c r="F9" s="66" t="s">
        <v>404</v>
      </c>
      <c r="G9" s="66" t="s">
        <v>405</v>
      </c>
      <c r="H9" s="66" t="s">
        <v>558</v>
      </c>
      <c r="I9" s="66" t="s">
        <v>559</v>
      </c>
      <c r="J9" s="66" t="s">
        <v>408</v>
      </c>
      <c r="K9" s="66" t="s">
        <v>560</v>
      </c>
      <c r="L9" s="76">
        <v>1</v>
      </c>
      <c r="M9" s="76">
        <v>1</v>
      </c>
      <c r="N9" s="76">
        <v>2</v>
      </c>
      <c r="O9" s="66"/>
      <c r="P9" s="76">
        <v>0</v>
      </c>
      <c r="Q9" s="76">
        <v>3</v>
      </c>
      <c r="R9" s="76">
        <v>2</v>
      </c>
      <c r="S9" s="76">
        <v>0</v>
      </c>
      <c r="T9" s="66"/>
      <c r="U9" s="76">
        <v>123</v>
      </c>
      <c r="V9" s="76">
        <v>2</v>
      </c>
      <c r="W9" s="76">
        <v>2</v>
      </c>
      <c r="X9" s="76">
        <v>222</v>
      </c>
      <c r="Y9" s="66"/>
      <c r="Z9" s="76">
        <v>5</v>
      </c>
      <c r="AA9" s="76">
        <v>0</v>
      </c>
      <c r="AB9" s="76">
        <v>2</v>
      </c>
      <c r="AC9" s="76">
        <v>2</v>
      </c>
      <c r="AD9" s="66"/>
      <c r="AE9" s="76">
        <v>22</v>
      </c>
      <c r="AF9" s="76">
        <v>0</v>
      </c>
      <c r="AG9" s="76">
        <v>1</v>
      </c>
      <c r="AH9" s="66"/>
      <c r="AI9" s="66"/>
      <c r="AJ9" s="76">
        <v>488</v>
      </c>
      <c r="AK9" s="76">
        <v>439</v>
      </c>
      <c r="AL9" s="66"/>
      <c r="AM9" s="76">
        <v>462</v>
      </c>
      <c r="AN9" s="66" t="s">
        <v>561</v>
      </c>
      <c r="AO9" s="76">
        <v>0</v>
      </c>
      <c r="AP9" s="76">
        <v>3</v>
      </c>
      <c r="AQ9" s="76">
        <v>0</v>
      </c>
      <c r="AR9" s="76">
        <v>0</v>
      </c>
      <c r="AS9" s="76">
        <v>0</v>
      </c>
      <c r="AT9" s="76">
        <v>397</v>
      </c>
      <c r="AU9" s="76">
        <v>3</v>
      </c>
      <c r="AV9" s="66"/>
      <c r="AW9" s="76">
        <v>21</v>
      </c>
      <c r="AX9" s="76">
        <v>0</v>
      </c>
      <c r="AY9" s="76">
        <v>1</v>
      </c>
      <c r="AZ9" s="66"/>
      <c r="BA9" s="76">
        <v>9500</v>
      </c>
      <c r="BB9" s="76">
        <v>1</v>
      </c>
      <c r="BC9" s="76">
        <v>0</v>
      </c>
      <c r="BD9" s="66"/>
      <c r="BE9" s="76">
        <v>1</v>
      </c>
      <c r="BF9" s="76">
        <v>1</v>
      </c>
      <c r="BG9" s="66"/>
      <c r="BH9" s="76">
        <v>1</v>
      </c>
      <c r="BI9" s="76">
        <v>1</v>
      </c>
      <c r="BJ9" s="76">
        <v>1</v>
      </c>
      <c r="BK9" s="66"/>
      <c r="BL9" s="76">
        <v>41</v>
      </c>
      <c r="BM9" s="76">
        <v>0</v>
      </c>
      <c r="BN9" s="76">
        <v>1</v>
      </c>
      <c r="BO9" s="66"/>
      <c r="BP9" s="76">
        <v>1</v>
      </c>
      <c r="BQ9" s="76">
        <v>0</v>
      </c>
      <c r="BR9" s="66"/>
      <c r="BS9" s="76">
        <v>981</v>
      </c>
      <c r="BT9" s="76">
        <v>981</v>
      </c>
      <c r="BU9" s="76">
        <v>981</v>
      </c>
      <c r="BV9" s="66"/>
      <c r="BW9" s="76">
        <v>1</v>
      </c>
      <c r="BX9" s="76">
        <v>0</v>
      </c>
      <c r="BY9" s="76">
        <v>0</v>
      </c>
      <c r="BZ9" s="66"/>
      <c r="CA9" s="76">
        <v>92</v>
      </c>
      <c r="CB9" s="76">
        <v>15</v>
      </c>
      <c r="CC9" s="76">
        <v>0</v>
      </c>
      <c r="CD9" s="76">
        <v>25</v>
      </c>
      <c r="CE9" s="66"/>
      <c r="CF9" s="76">
        <v>0</v>
      </c>
      <c r="CG9" s="76">
        <v>0</v>
      </c>
      <c r="CH9" s="88">
        <v>7884448.7199999997</v>
      </c>
      <c r="CI9" s="88">
        <v>5351082.76</v>
      </c>
      <c r="CJ9" s="88">
        <v>386543.13</v>
      </c>
      <c r="CK9" s="88">
        <f t="shared" si="0"/>
        <v>13622074.610000001</v>
      </c>
      <c r="CL9" s="66"/>
      <c r="CM9" s="66"/>
    </row>
    <row r="10" spans="1:91" s="86" customFormat="1" ht="205.5" thickBot="1" x14ac:dyDescent="0.3">
      <c r="A10" s="82">
        <v>45474.571018518516</v>
      </c>
      <c r="B10" s="83" t="s">
        <v>562</v>
      </c>
      <c r="C10" s="83" t="s">
        <v>307</v>
      </c>
      <c r="D10" s="83" t="s">
        <v>563</v>
      </c>
      <c r="E10" s="83" t="s">
        <v>564</v>
      </c>
      <c r="F10" s="83" t="s">
        <v>565</v>
      </c>
      <c r="G10" s="83" t="s">
        <v>566</v>
      </c>
      <c r="H10" s="83" t="s">
        <v>567</v>
      </c>
      <c r="I10" s="83" t="s">
        <v>568</v>
      </c>
      <c r="J10" s="83" t="s">
        <v>569</v>
      </c>
      <c r="K10" s="83" t="s">
        <v>570</v>
      </c>
      <c r="L10" s="84">
        <v>5</v>
      </c>
      <c r="M10" s="84">
        <v>5</v>
      </c>
      <c r="N10" s="84">
        <v>18</v>
      </c>
      <c r="O10" s="83" t="s">
        <v>571</v>
      </c>
      <c r="P10" s="84">
        <v>108</v>
      </c>
      <c r="Q10" s="84">
        <v>0</v>
      </c>
      <c r="R10" s="84">
        <v>511</v>
      </c>
      <c r="S10" s="84">
        <v>0</v>
      </c>
      <c r="T10" s="83" t="s">
        <v>572</v>
      </c>
      <c r="U10" s="83">
        <v>3</v>
      </c>
      <c r="V10" s="84">
        <v>0</v>
      </c>
      <c r="W10" s="84">
        <v>0</v>
      </c>
      <c r="X10" s="84">
        <v>2</v>
      </c>
      <c r="Y10" s="83" t="s">
        <v>573</v>
      </c>
      <c r="Z10" s="84">
        <v>3</v>
      </c>
      <c r="AA10" s="84">
        <v>1</v>
      </c>
      <c r="AB10" s="84">
        <v>3</v>
      </c>
      <c r="AC10" s="84">
        <v>0</v>
      </c>
      <c r="AD10" s="83" t="s">
        <v>571</v>
      </c>
      <c r="AE10" s="84">
        <v>0</v>
      </c>
      <c r="AF10" s="84">
        <v>0</v>
      </c>
      <c r="AG10" s="84">
        <v>0</v>
      </c>
      <c r="AH10" s="84">
        <v>5</v>
      </c>
      <c r="AI10" s="84">
        <v>0</v>
      </c>
      <c r="AJ10" s="84">
        <v>255</v>
      </c>
      <c r="AK10" s="84">
        <v>218</v>
      </c>
      <c r="AL10" s="83" t="s">
        <v>574</v>
      </c>
      <c r="AM10" s="84">
        <v>320</v>
      </c>
      <c r="AN10" s="83" t="s">
        <v>575</v>
      </c>
      <c r="AO10" s="84">
        <v>175</v>
      </c>
      <c r="AP10" s="84">
        <v>12</v>
      </c>
      <c r="AQ10" s="84">
        <v>175</v>
      </c>
      <c r="AR10" s="83" t="s">
        <v>576</v>
      </c>
      <c r="AS10" s="84">
        <v>337</v>
      </c>
      <c r="AT10" s="84">
        <v>357</v>
      </c>
      <c r="AU10" s="84">
        <v>12</v>
      </c>
      <c r="AV10" s="83" t="s">
        <v>577</v>
      </c>
      <c r="AW10" s="84">
        <v>72</v>
      </c>
      <c r="AX10" s="84">
        <v>31</v>
      </c>
      <c r="AY10" s="84">
        <v>6</v>
      </c>
      <c r="AZ10" s="83" t="s">
        <v>578</v>
      </c>
      <c r="BA10" s="84">
        <v>0</v>
      </c>
      <c r="BB10" s="84">
        <v>0</v>
      </c>
      <c r="BC10" s="84">
        <v>0</v>
      </c>
      <c r="BD10" s="83" t="s">
        <v>579</v>
      </c>
      <c r="BE10" s="84">
        <v>15</v>
      </c>
      <c r="BF10" s="84">
        <v>0</v>
      </c>
      <c r="BG10" s="83" t="s">
        <v>580</v>
      </c>
      <c r="BH10" s="84">
        <v>1</v>
      </c>
      <c r="BI10" s="84">
        <v>2</v>
      </c>
      <c r="BJ10" s="84">
        <v>2</v>
      </c>
      <c r="BK10" s="83" t="s">
        <v>581</v>
      </c>
      <c r="BL10" s="84">
        <v>1</v>
      </c>
      <c r="BM10" s="84">
        <v>0</v>
      </c>
      <c r="BN10" s="84">
        <v>2</v>
      </c>
      <c r="BO10" s="83" t="s">
        <v>572</v>
      </c>
      <c r="BP10" s="84">
        <v>2</v>
      </c>
      <c r="BQ10" s="84">
        <v>0</v>
      </c>
      <c r="BR10" s="83" t="s">
        <v>582</v>
      </c>
      <c r="BS10" s="84">
        <v>492</v>
      </c>
      <c r="BT10" s="84">
        <v>0</v>
      </c>
      <c r="BU10" s="84">
        <v>0</v>
      </c>
      <c r="BV10" s="84">
        <v>0</v>
      </c>
      <c r="BW10" s="84">
        <v>0</v>
      </c>
      <c r="BX10" s="84">
        <v>1</v>
      </c>
      <c r="BY10" s="84">
        <v>1</v>
      </c>
      <c r="BZ10" s="83" t="s">
        <v>583</v>
      </c>
      <c r="CA10" s="84">
        <v>90</v>
      </c>
      <c r="CB10" s="84">
        <v>15</v>
      </c>
      <c r="CC10" s="84">
        <v>15</v>
      </c>
      <c r="CD10" s="84">
        <v>59</v>
      </c>
      <c r="CE10" s="85" t="s">
        <v>584</v>
      </c>
      <c r="CF10" s="84">
        <v>146</v>
      </c>
      <c r="CG10" s="84">
        <v>73</v>
      </c>
      <c r="CH10" s="90">
        <v>6193417.1600000001</v>
      </c>
      <c r="CI10" s="90">
        <v>3610708.75</v>
      </c>
      <c r="CJ10" s="90">
        <v>291510.46999999997</v>
      </c>
      <c r="CK10" s="88">
        <f t="shared" si="0"/>
        <v>10095636.380000001</v>
      </c>
      <c r="CL10" s="83"/>
      <c r="CM10" s="83"/>
    </row>
    <row r="11" spans="1:91" ht="116.25" thickBot="1" x14ac:dyDescent="0.3">
      <c r="A11" s="75">
        <v>45482.532372685186</v>
      </c>
      <c r="B11" s="66" t="s">
        <v>317</v>
      </c>
      <c r="C11" s="66" t="s">
        <v>318</v>
      </c>
      <c r="D11" s="66" t="s">
        <v>319</v>
      </c>
      <c r="E11" s="66" t="s">
        <v>585</v>
      </c>
      <c r="F11" s="66" t="s">
        <v>321</v>
      </c>
      <c r="G11" s="66" t="s">
        <v>322</v>
      </c>
      <c r="H11" s="66" t="s">
        <v>323</v>
      </c>
      <c r="I11" s="66" t="s">
        <v>586</v>
      </c>
      <c r="J11" s="66" t="s">
        <v>422</v>
      </c>
      <c r="K11" s="66" t="s">
        <v>423</v>
      </c>
      <c r="L11" s="76">
        <v>1</v>
      </c>
      <c r="M11" s="76">
        <v>1</v>
      </c>
      <c r="N11" s="76">
        <v>4</v>
      </c>
      <c r="O11" s="66"/>
      <c r="P11" s="76">
        <v>1</v>
      </c>
      <c r="Q11" s="76">
        <v>1</v>
      </c>
      <c r="R11" s="76">
        <v>0</v>
      </c>
      <c r="S11" s="76">
        <v>0</v>
      </c>
      <c r="T11" s="66"/>
      <c r="U11" s="76">
        <v>1</v>
      </c>
      <c r="V11" s="76">
        <v>0</v>
      </c>
      <c r="W11" s="76">
        <v>1</v>
      </c>
      <c r="X11" s="76">
        <v>1</v>
      </c>
      <c r="Y11" s="66"/>
      <c r="Z11" s="76">
        <v>3</v>
      </c>
      <c r="AA11" s="76">
        <v>1</v>
      </c>
      <c r="AB11" s="76">
        <v>371</v>
      </c>
      <c r="AC11" s="76">
        <v>0</v>
      </c>
      <c r="AD11" s="66"/>
      <c r="AE11" s="76">
        <v>15</v>
      </c>
      <c r="AF11" s="76">
        <v>0</v>
      </c>
      <c r="AG11" s="76">
        <v>0</v>
      </c>
      <c r="AH11" s="76">
        <v>5</v>
      </c>
      <c r="AI11" s="76">
        <v>0</v>
      </c>
      <c r="AJ11" s="76">
        <v>8</v>
      </c>
      <c r="AK11" s="76">
        <v>133</v>
      </c>
      <c r="AL11" s="66" t="s">
        <v>587</v>
      </c>
      <c r="AM11" s="76">
        <v>155</v>
      </c>
      <c r="AN11" s="66"/>
      <c r="AO11" s="76">
        <v>0</v>
      </c>
      <c r="AP11" s="76">
        <v>3</v>
      </c>
      <c r="AQ11" s="76">
        <v>0</v>
      </c>
      <c r="AR11" s="66"/>
      <c r="AS11" s="76">
        <v>172</v>
      </c>
      <c r="AT11" s="76">
        <v>0</v>
      </c>
      <c r="AU11" s="76">
        <v>3</v>
      </c>
      <c r="AV11" s="66"/>
      <c r="AW11" s="76">
        <v>28</v>
      </c>
      <c r="AX11" s="76">
        <v>1</v>
      </c>
      <c r="AY11" s="76">
        <v>1</v>
      </c>
      <c r="AZ11" s="66" t="s">
        <v>588</v>
      </c>
      <c r="BA11" s="76">
        <v>9280</v>
      </c>
      <c r="BB11" s="76">
        <v>1</v>
      </c>
      <c r="BC11" s="76">
        <v>4240</v>
      </c>
      <c r="BD11" s="66" t="s">
        <v>589</v>
      </c>
      <c r="BE11" s="76">
        <v>2</v>
      </c>
      <c r="BF11" s="76">
        <v>0</v>
      </c>
      <c r="BG11" s="66"/>
      <c r="BH11" s="76">
        <v>0</v>
      </c>
      <c r="BI11" s="76">
        <v>1</v>
      </c>
      <c r="BJ11" s="76">
        <v>0</v>
      </c>
      <c r="BK11" s="66"/>
      <c r="BL11" s="76">
        <v>1</v>
      </c>
      <c r="BM11" s="76">
        <v>0</v>
      </c>
      <c r="BN11" s="76">
        <v>0</v>
      </c>
      <c r="BO11" s="66"/>
      <c r="BP11" s="76">
        <v>0</v>
      </c>
      <c r="BQ11" s="76">
        <v>77</v>
      </c>
      <c r="BR11" s="66"/>
      <c r="BS11" s="76">
        <v>279</v>
      </c>
      <c r="BT11" s="76">
        <v>0</v>
      </c>
      <c r="BU11" s="76">
        <v>0</v>
      </c>
      <c r="BV11" s="66" t="s">
        <v>590</v>
      </c>
      <c r="BW11" s="76">
        <v>0</v>
      </c>
      <c r="BX11" s="76">
        <v>0</v>
      </c>
      <c r="BY11" s="76">
        <v>0</v>
      </c>
      <c r="BZ11" s="66"/>
      <c r="CA11" s="76">
        <v>120</v>
      </c>
      <c r="CB11" s="76">
        <v>0</v>
      </c>
      <c r="CC11" s="76">
        <v>0</v>
      </c>
      <c r="CD11" s="76">
        <v>20</v>
      </c>
      <c r="CE11" s="66" t="s">
        <v>591</v>
      </c>
      <c r="CF11" s="76">
        <v>0</v>
      </c>
      <c r="CG11" s="76">
        <v>0</v>
      </c>
      <c r="CH11" s="88">
        <v>5542551.0499999998</v>
      </c>
      <c r="CI11" s="88">
        <v>1803299.26</v>
      </c>
      <c r="CJ11" s="88">
        <v>230144.63</v>
      </c>
      <c r="CK11" s="88">
        <f t="shared" si="0"/>
        <v>7575994.9399999995</v>
      </c>
      <c r="CL11" s="66"/>
      <c r="CM11" s="66"/>
    </row>
    <row r="12" spans="1:91" ht="78" thickBot="1" x14ac:dyDescent="0.3">
      <c r="A12" s="75">
        <v>45477.59615740741</v>
      </c>
      <c r="B12" s="66" t="s">
        <v>328</v>
      </c>
      <c r="C12" s="66" t="s">
        <v>329</v>
      </c>
      <c r="D12" s="66" t="s">
        <v>592</v>
      </c>
      <c r="E12" s="66" t="s">
        <v>593</v>
      </c>
      <c r="F12" s="66" t="s">
        <v>594</v>
      </c>
      <c r="G12" s="66" t="s">
        <v>595</v>
      </c>
      <c r="H12" s="66" t="s">
        <v>596</v>
      </c>
      <c r="I12" s="66" t="s">
        <v>597</v>
      </c>
      <c r="J12" s="66" t="s">
        <v>598</v>
      </c>
      <c r="K12" s="66" t="s">
        <v>599</v>
      </c>
      <c r="L12" s="76">
        <v>2</v>
      </c>
      <c r="M12" s="76">
        <v>2</v>
      </c>
      <c r="N12" s="76">
        <v>3</v>
      </c>
      <c r="O12" s="66"/>
      <c r="P12" s="76">
        <v>0</v>
      </c>
      <c r="Q12" s="66"/>
      <c r="R12" s="76">
        <v>1107</v>
      </c>
      <c r="S12" s="76">
        <v>0</v>
      </c>
      <c r="T12" s="66"/>
      <c r="U12" s="76">
        <v>1</v>
      </c>
      <c r="V12" s="76">
        <v>2</v>
      </c>
      <c r="W12" s="76">
        <v>2</v>
      </c>
      <c r="X12" s="76">
        <v>245</v>
      </c>
      <c r="Y12" s="66"/>
      <c r="Z12" s="76">
        <v>3</v>
      </c>
      <c r="AA12" s="76">
        <v>1</v>
      </c>
      <c r="AB12" s="76">
        <v>2</v>
      </c>
      <c r="AC12" s="76">
        <v>0</v>
      </c>
      <c r="AD12" s="66"/>
      <c r="AE12" s="76">
        <v>40</v>
      </c>
      <c r="AF12" s="76">
        <v>15</v>
      </c>
      <c r="AG12" s="76">
        <v>1</v>
      </c>
      <c r="AH12" s="76">
        <v>1</v>
      </c>
      <c r="AI12" s="76">
        <v>1</v>
      </c>
      <c r="AJ12" s="76">
        <v>434</v>
      </c>
      <c r="AK12" s="76">
        <v>404</v>
      </c>
      <c r="AL12" s="66"/>
      <c r="AM12" s="66"/>
      <c r="AN12" s="66"/>
      <c r="AO12" s="76">
        <v>423</v>
      </c>
      <c r="AP12" s="76">
        <v>30</v>
      </c>
      <c r="AQ12" s="76">
        <v>4</v>
      </c>
      <c r="AR12" s="66"/>
      <c r="AS12" s="76">
        <v>895</v>
      </c>
      <c r="AT12" s="76">
        <v>886</v>
      </c>
      <c r="AU12" s="76">
        <v>6</v>
      </c>
      <c r="AV12" s="66"/>
      <c r="AW12" s="76">
        <v>20</v>
      </c>
      <c r="AX12" s="76">
        <v>1</v>
      </c>
      <c r="AY12" s="76">
        <v>15</v>
      </c>
      <c r="AZ12" s="66"/>
      <c r="BA12" s="76">
        <v>64000</v>
      </c>
      <c r="BB12" s="76">
        <v>1</v>
      </c>
      <c r="BC12" s="76">
        <v>14</v>
      </c>
      <c r="BD12" s="66"/>
      <c r="BE12" s="76">
        <v>16</v>
      </c>
      <c r="BF12" s="76">
        <v>4</v>
      </c>
      <c r="BG12" s="66"/>
      <c r="BH12" s="76">
        <v>60</v>
      </c>
      <c r="BI12" s="76">
        <v>66</v>
      </c>
      <c r="BJ12" s="76">
        <v>30</v>
      </c>
      <c r="BK12" s="66"/>
      <c r="BL12" s="76">
        <v>59</v>
      </c>
      <c r="BM12" s="76">
        <v>1</v>
      </c>
      <c r="BN12" s="66">
        <v>66</v>
      </c>
      <c r="BO12" s="66"/>
      <c r="BP12" s="76">
        <v>4</v>
      </c>
      <c r="BQ12" s="66"/>
      <c r="BR12" s="66"/>
      <c r="BS12" s="66"/>
      <c r="BT12" s="66"/>
      <c r="BU12" s="66"/>
      <c r="BV12" s="66"/>
      <c r="BW12" s="76">
        <v>5</v>
      </c>
      <c r="BX12" s="66"/>
      <c r="BY12" s="66"/>
      <c r="BZ12" s="66"/>
      <c r="CA12" s="76">
        <v>140</v>
      </c>
      <c r="CB12" s="76">
        <v>0</v>
      </c>
      <c r="CC12" s="76">
        <v>15</v>
      </c>
      <c r="CD12" s="76">
        <v>120</v>
      </c>
      <c r="CE12" s="66"/>
      <c r="CF12" s="76">
        <v>245</v>
      </c>
      <c r="CG12" s="76">
        <v>245</v>
      </c>
      <c r="CH12" s="88">
        <v>13176113.689999999</v>
      </c>
      <c r="CI12" s="88">
        <v>7520846.3899999997</v>
      </c>
      <c r="CJ12" s="88">
        <v>681812.61</v>
      </c>
      <c r="CK12" s="88">
        <f t="shared" si="0"/>
        <v>21378772.689999998</v>
      </c>
      <c r="CL12" s="66"/>
      <c r="CM12" s="66"/>
    </row>
    <row r="13" spans="1:91" ht="78" thickBot="1" x14ac:dyDescent="0.3">
      <c r="A13" s="75">
        <v>45477.362395833334</v>
      </c>
      <c r="B13" s="66" t="s">
        <v>339</v>
      </c>
      <c r="C13" s="66" t="s">
        <v>340</v>
      </c>
      <c r="D13" s="66" t="s">
        <v>600</v>
      </c>
      <c r="E13" s="66" t="s">
        <v>601</v>
      </c>
      <c r="F13" s="66" t="s">
        <v>602</v>
      </c>
      <c r="G13" s="66" t="s">
        <v>603</v>
      </c>
      <c r="H13" s="66" t="s">
        <v>604</v>
      </c>
      <c r="I13" s="66" t="s">
        <v>605</v>
      </c>
      <c r="J13" s="66" t="s">
        <v>606</v>
      </c>
      <c r="K13" s="66" t="s">
        <v>607</v>
      </c>
      <c r="L13" s="76">
        <v>3</v>
      </c>
      <c r="M13" s="76">
        <v>3</v>
      </c>
      <c r="N13" s="76">
        <v>1</v>
      </c>
      <c r="O13" s="66" t="s">
        <v>608</v>
      </c>
      <c r="P13" s="76">
        <v>0</v>
      </c>
      <c r="Q13" s="76">
        <v>1</v>
      </c>
      <c r="R13" s="76">
        <v>3</v>
      </c>
      <c r="S13" s="76">
        <v>0</v>
      </c>
      <c r="T13" s="66" t="s">
        <v>609</v>
      </c>
      <c r="U13" s="76">
        <v>30</v>
      </c>
      <c r="V13" s="76">
        <v>3</v>
      </c>
      <c r="W13" s="76">
        <v>2</v>
      </c>
      <c r="X13" s="76">
        <v>163</v>
      </c>
      <c r="Y13" s="66" t="s">
        <v>610</v>
      </c>
      <c r="Z13" s="76">
        <v>4</v>
      </c>
      <c r="AA13" s="76">
        <v>3</v>
      </c>
      <c r="AB13" s="76">
        <v>4</v>
      </c>
      <c r="AC13" s="76">
        <v>1</v>
      </c>
      <c r="AD13" s="66" t="s">
        <v>611</v>
      </c>
      <c r="AE13" s="76">
        <v>46</v>
      </c>
      <c r="AF13" s="76">
        <v>1</v>
      </c>
      <c r="AG13" s="76">
        <v>1</v>
      </c>
      <c r="AH13" s="76">
        <v>0</v>
      </c>
      <c r="AI13" s="76">
        <v>0</v>
      </c>
      <c r="AJ13" s="76">
        <v>405</v>
      </c>
      <c r="AK13" s="76">
        <v>353</v>
      </c>
      <c r="AL13" s="66" t="s">
        <v>612</v>
      </c>
      <c r="AM13" s="76">
        <v>151</v>
      </c>
      <c r="AN13" s="66" t="s">
        <v>613</v>
      </c>
      <c r="AO13" s="76">
        <v>0</v>
      </c>
      <c r="AP13" s="76">
        <v>2</v>
      </c>
      <c r="AQ13" s="76">
        <v>0</v>
      </c>
      <c r="AR13" s="66" t="s">
        <v>614</v>
      </c>
      <c r="AS13" s="76">
        <v>774</v>
      </c>
      <c r="AT13" s="76">
        <v>788</v>
      </c>
      <c r="AU13" s="76">
        <v>2</v>
      </c>
      <c r="AV13" s="66"/>
      <c r="AW13" s="76">
        <v>0</v>
      </c>
      <c r="AX13" s="76">
        <v>0</v>
      </c>
      <c r="AY13" s="76">
        <v>1</v>
      </c>
      <c r="AZ13" s="66" t="s">
        <v>615</v>
      </c>
      <c r="BA13" s="76">
        <v>0</v>
      </c>
      <c r="BB13" s="76">
        <v>0</v>
      </c>
      <c r="BC13" s="76">
        <v>0</v>
      </c>
      <c r="BD13" s="66"/>
      <c r="BE13" s="76">
        <v>0</v>
      </c>
      <c r="BF13" s="76">
        <v>0</v>
      </c>
      <c r="BG13" s="66" t="s">
        <v>616</v>
      </c>
      <c r="BH13" s="76">
        <v>1</v>
      </c>
      <c r="BI13" s="76">
        <v>1</v>
      </c>
      <c r="BJ13" s="76">
        <v>5</v>
      </c>
      <c r="BK13" s="66"/>
      <c r="BL13" s="76">
        <v>1</v>
      </c>
      <c r="BM13" s="76">
        <v>0</v>
      </c>
      <c r="BN13" s="76">
        <v>1</v>
      </c>
      <c r="BO13" s="66"/>
      <c r="BP13" s="76">
        <v>0</v>
      </c>
      <c r="BQ13" s="76">
        <v>12</v>
      </c>
      <c r="BR13" s="66" t="s">
        <v>617</v>
      </c>
      <c r="BS13" s="76">
        <v>1070</v>
      </c>
      <c r="BT13" s="76">
        <v>1070</v>
      </c>
      <c r="BU13" s="76">
        <v>2</v>
      </c>
      <c r="BV13" s="76">
        <v>0</v>
      </c>
      <c r="BW13" s="76">
        <v>0</v>
      </c>
      <c r="BX13" s="76">
        <v>0</v>
      </c>
      <c r="BY13" s="76">
        <v>4</v>
      </c>
      <c r="BZ13" s="66"/>
      <c r="CA13" s="76">
        <v>87</v>
      </c>
      <c r="CB13" s="76">
        <v>15</v>
      </c>
      <c r="CC13" s="76">
        <v>0</v>
      </c>
      <c r="CD13" s="76">
        <v>1</v>
      </c>
      <c r="CE13" s="66"/>
      <c r="CF13" s="76">
        <v>0</v>
      </c>
      <c r="CG13" s="76">
        <v>0</v>
      </c>
      <c r="CH13" s="88">
        <v>9008026.1799999997</v>
      </c>
      <c r="CI13" s="88">
        <v>5311843.26</v>
      </c>
      <c r="CJ13" s="88">
        <v>405277.82</v>
      </c>
      <c r="CK13" s="88">
        <f t="shared" si="0"/>
        <v>14725147.26</v>
      </c>
      <c r="CL13" s="66"/>
      <c r="CM13" s="66"/>
    </row>
    <row r="14" spans="1:91" s="46" customFormat="1" ht="243.75" thickBot="1" x14ac:dyDescent="0.3">
      <c r="A14" s="79">
        <v>45477.518831018519</v>
      </c>
      <c r="B14" s="80" t="s">
        <v>349</v>
      </c>
      <c r="C14" s="80" t="s">
        <v>350</v>
      </c>
      <c r="D14" s="80" t="s">
        <v>618</v>
      </c>
      <c r="E14" s="80" t="s">
        <v>619</v>
      </c>
      <c r="F14" s="80" t="s">
        <v>620</v>
      </c>
      <c r="G14" s="80" t="s">
        <v>621</v>
      </c>
      <c r="H14" s="80" t="s">
        <v>622</v>
      </c>
      <c r="I14" s="80" t="s">
        <v>623</v>
      </c>
      <c r="J14" s="80" t="s">
        <v>624</v>
      </c>
      <c r="K14" s="80" t="s">
        <v>625</v>
      </c>
      <c r="L14" s="81">
        <v>3</v>
      </c>
      <c r="M14" s="81">
        <v>3</v>
      </c>
      <c r="N14" s="81">
        <v>2</v>
      </c>
      <c r="O14" s="80" t="s">
        <v>626</v>
      </c>
      <c r="P14" s="81">
        <v>50</v>
      </c>
      <c r="Q14" s="81">
        <v>10</v>
      </c>
      <c r="R14" s="81">
        <v>24</v>
      </c>
      <c r="S14" s="81">
        <v>0</v>
      </c>
      <c r="T14" s="80" t="s">
        <v>627</v>
      </c>
      <c r="U14" s="81">
        <v>160</v>
      </c>
      <c r="V14" s="81">
        <v>6</v>
      </c>
      <c r="W14" s="81">
        <v>3</v>
      </c>
      <c r="X14" s="81">
        <v>2</v>
      </c>
      <c r="Y14" s="80" t="s">
        <v>628</v>
      </c>
      <c r="Z14" s="81">
        <v>4</v>
      </c>
      <c r="AA14" s="81">
        <v>2</v>
      </c>
      <c r="AB14" s="81">
        <v>32</v>
      </c>
      <c r="AC14" s="81">
        <v>10</v>
      </c>
      <c r="AD14" s="80" t="s">
        <v>629</v>
      </c>
      <c r="AE14" s="81">
        <v>6</v>
      </c>
      <c r="AF14" s="81">
        <v>0</v>
      </c>
      <c r="AG14" s="81">
        <v>0</v>
      </c>
      <c r="AH14" s="81">
        <v>1</v>
      </c>
      <c r="AI14" s="81">
        <v>0</v>
      </c>
      <c r="AJ14" s="81">
        <v>164</v>
      </c>
      <c r="AK14" s="81">
        <v>149</v>
      </c>
      <c r="AL14" s="80" t="s">
        <v>630</v>
      </c>
      <c r="AM14" s="81">
        <v>1</v>
      </c>
      <c r="AN14" s="80" t="s">
        <v>631</v>
      </c>
      <c r="AO14" s="81">
        <v>0</v>
      </c>
      <c r="AP14" s="81">
        <v>3</v>
      </c>
      <c r="AQ14" s="81">
        <v>61</v>
      </c>
      <c r="AR14" s="80" t="s">
        <v>632</v>
      </c>
      <c r="AS14" s="81">
        <v>61</v>
      </c>
      <c r="AT14" s="81">
        <v>120</v>
      </c>
      <c r="AU14" s="81">
        <v>1</v>
      </c>
      <c r="AV14" s="80" t="s">
        <v>633</v>
      </c>
      <c r="AW14" s="81">
        <v>15</v>
      </c>
      <c r="AX14" s="81">
        <v>1</v>
      </c>
      <c r="AY14" s="81">
        <v>2</v>
      </c>
      <c r="AZ14" s="80" t="s">
        <v>634</v>
      </c>
      <c r="BA14" s="81">
        <v>5280</v>
      </c>
      <c r="BB14" s="81">
        <v>1</v>
      </c>
      <c r="BC14" s="81">
        <v>1</v>
      </c>
      <c r="BD14" s="80" t="s">
        <v>635</v>
      </c>
      <c r="BE14" s="81">
        <v>2</v>
      </c>
      <c r="BF14" s="81">
        <v>0</v>
      </c>
      <c r="BG14" s="80" t="s">
        <v>636</v>
      </c>
      <c r="BH14" s="81">
        <v>1</v>
      </c>
      <c r="BI14" s="81">
        <v>1</v>
      </c>
      <c r="BJ14" s="81">
        <v>4</v>
      </c>
      <c r="BK14" s="80" t="s">
        <v>637</v>
      </c>
      <c r="BL14" s="81">
        <v>4</v>
      </c>
      <c r="BM14" s="81">
        <v>0</v>
      </c>
      <c r="BN14" s="81">
        <v>1</v>
      </c>
      <c r="BO14" s="80" t="s">
        <v>638</v>
      </c>
      <c r="BP14" s="81">
        <v>2</v>
      </c>
      <c r="BQ14" s="81">
        <v>0</v>
      </c>
      <c r="BR14" s="80" t="s">
        <v>639</v>
      </c>
      <c r="BS14" s="81">
        <v>385</v>
      </c>
      <c r="BT14" s="81">
        <v>385</v>
      </c>
      <c r="BU14" s="81">
        <v>385</v>
      </c>
      <c r="BV14" s="80" t="s">
        <v>640</v>
      </c>
      <c r="BW14" s="81">
        <v>1</v>
      </c>
      <c r="BX14" s="81">
        <v>0</v>
      </c>
      <c r="BY14" s="81">
        <v>0</v>
      </c>
      <c r="BZ14" s="80" t="s">
        <v>641</v>
      </c>
      <c r="CA14" s="81">
        <v>45</v>
      </c>
      <c r="CB14" s="81">
        <v>15</v>
      </c>
      <c r="CC14" s="81">
        <v>0</v>
      </c>
      <c r="CD14" s="81">
        <v>50</v>
      </c>
      <c r="CE14" s="80" t="s">
        <v>642</v>
      </c>
      <c r="CF14" s="81">
        <v>0</v>
      </c>
      <c r="CG14" s="81">
        <v>0</v>
      </c>
      <c r="CH14" s="91">
        <v>3633370.89</v>
      </c>
      <c r="CI14" s="91">
        <v>2734185.64</v>
      </c>
      <c r="CJ14" s="91">
        <v>330788.58</v>
      </c>
      <c r="CK14" s="88">
        <f t="shared" si="0"/>
        <v>6698345.1100000003</v>
      </c>
      <c r="CL14" s="80"/>
      <c r="CM14" s="80"/>
    </row>
    <row r="15" spans="1:91" x14ac:dyDescent="0.25">
      <c r="C15" s="46" t="s">
        <v>359</v>
      </c>
      <c r="CH15" s="74">
        <v>5859481.7000000002</v>
      </c>
      <c r="CI15" s="74">
        <v>9789936.8900000006</v>
      </c>
      <c r="CJ15" s="74">
        <v>8032334.2999999998</v>
      </c>
      <c r="CK15" s="92">
        <f t="shared" si="0"/>
        <v>23681752.890000001</v>
      </c>
    </row>
    <row r="16" spans="1:91" x14ac:dyDescent="0.25">
      <c r="C16" s="48" t="s">
        <v>1</v>
      </c>
      <c r="D16" t="s">
        <v>448</v>
      </c>
      <c r="E16" t="s">
        <v>449</v>
      </c>
      <c r="F16" t="s">
        <v>5</v>
      </c>
      <c r="G16" t="s">
        <v>450</v>
      </c>
      <c r="H16" t="s">
        <v>451</v>
      </c>
      <c r="I16" t="s">
        <v>452</v>
      </c>
      <c r="L16">
        <f>SUM(L2:L15)</f>
        <v>87</v>
      </c>
      <c r="M16">
        <f t="shared" ref="M16:BX16" si="1">SUM(M2:M15)</f>
        <v>33</v>
      </c>
      <c r="N16">
        <f t="shared" si="1"/>
        <v>106</v>
      </c>
      <c r="O16">
        <f t="shared" si="1"/>
        <v>0</v>
      </c>
      <c r="P16">
        <f t="shared" si="1"/>
        <v>282</v>
      </c>
      <c r="Q16">
        <f t="shared" si="1"/>
        <v>62</v>
      </c>
      <c r="R16">
        <f t="shared" si="1"/>
        <v>3825</v>
      </c>
      <c r="S16">
        <f t="shared" si="1"/>
        <v>0</v>
      </c>
      <c r="T16">
        <f t="shared" si="1"/>
        <v>0</v>
      </c>
      <c r="U16">
        <f t="shared" si="1"/>
        <v>1903</v>
      </c>
      <c r="V16">
        <f t="shared" si="1"/>
        <v>33</v>
      </c>
      <c r="W16">
        <f t="shared" si="1"/>
        <v>62</v>
      </c>
      <c r="X16">
        <f t="shared" si="1"/>
        <v>1268</v>
      </c>
      <c r="Y16">
        <f t="shared" si="1"/>
        <v>0</v>
      </c>
      <c r="Z16">
        <f t="shared" si="1"/>
        <v>44</v>
      </c>
      <c r="AA16">
        <f t="shared" si="1"/>
        <v>21</v>
      </c>
      <c r="AB16">
        <f t="shared" si="1"/>
        <v>485</v>
      </c>
      <c r="AC16">
        <f t="shared" si="1"/>
        <v>36</v>
      </c>
      <c r="AD16">
        <f t="shared" si="1"/>
        <v>0</v>
      </c>
      <c r="AE16">
        <f t="shared" si="1"/>
        <v>191</v>
      </c>
      <c r="AF16">
        <f t="shared" si="1"/>
        <v>65</v>
      </c>
      <c r="AG16">
        <f t="shared" si="1"/>
        <v>5</v>
      </c>
      <c r="AH16">
        <f t="shared" si="1"/>
        <v>35</v>
      </c>
      <c r="AI16">
        <f t="shared" si="1"/>
        <v>6</v>
      </c>
      <c r="AJ16">
        <f t="shared" si="1"/>
        <v>3498</v>
      </c>
      <c r="AK16">
        <f t="shared" si="1"/>
        <v>3597</v>
      </c>
      <c r="AL16">
        <f t="shared" si="1"/>
        <v>0</v>
      </c>
      <c r="AM16">
        <f t="shared" si="1"/>
        <v>2853</v>
      </c>
      <c r="AN16">
        <f t="shared" si="1"/>
        <v>0</v>
      </c>
      <c r="AO16">
        <f t="shared" si="1"/>
        <v>3260</v>
      </c>
      <c r="AP16">
        <f t="shared" si="1"/>
        <v>68</v>
      </c>
      <c r="AQ16">
        <f t="shared" si="1"/>
        <v>2530</v>
      </c>
      <c r="AR16">
        <f t="shared" si="1"/>
        <v>0</v>
      </c>
      <c r="AS16">
        <f t="shared" si="1"/>
        <v>5912</v>
      </c>
      <c r="AT16">
        <f t="shared" si="1"/>
        <v>5559</v>
      </c>
      <c r="AU16">
        <f t="shared" si="1"/>
        <v>49</v>
      </c>
      <c r="AV16">
        <f t="shared" si="1"/>
        <v>0</v>
      </c>
      <c r="AW16">
        <f t="shared" si="1"/>
        <v>796</v>
      </c>
      <c r="AX16">
        <f t="shared" si="1"/>
        <v>65</v>
      </c>
      <c r="AY16">
        <f t="shared" si="1"/>
        <v>41</v>
      </c>
      <c r="AZ16">
        <f t="shared" si="1"/>
        <v>0</v>
      </c>
      <c r="BA16">
        <f t="shared" si="1"/>
        <v>608289</v>
      </c>
      <c r="BB16">
        <f t="shared" si="1"/>
        <v>31</v>
      </c>
      <c r="BC16">
        <f t="shared" si="1"/>
        <v>129285</v>
      </c>
      <c r="BD16">
        <f t="shared" si="1"/>
        <v>0</v>
      </c>
      <c r="BE16">
        <f t="shared" si="1"/>
        <v>363</v>
      </c>
      <c r="BF16">
        <f t="shared" si="1"/>
        <v>17</v>
      </c>
      <c r="BG16">
        <f t="shared" si="1"/>
        <v>0</v>
      </c>
      <c r="BH16">
        <f t="shared" si="1"/>
        <v>70</v>
      </c>
      <c r="BI16">
        <f t="shared" si="1"/>
        <v>79</v>
      </c>
      <c r="BJ16">
        <f t="shared" si="1"/>
        <v>52</v>
      </c>
      <c r="BK16">
        <f t="shared" si="1"/>
        <v>0</v>
      </c>
      <c r="BL16">
        <f t="shared" si="1"/>
        <v>222</v>
      </c>
      <c r="BM16">
        <f t="shared" si="1"/>
        <v>1</v>
      </c>
      <c r="BN16">
        <f t="shared" si="1"/>
        <v>74</v>
      </c>
      <c r="BO16">
        <f t="shared" si="1"/>
        <v>0</v>
      </c>
      <c r="BP16">
        <f t="shared" si="1"/>
        <v>14</v>
      </c>
      <c r="BQ16">
        <f t="shared" si="1"/>
        <v>236</v>
      </c>
      <c r="BR16">
        <f t="shared" si="1"/>
        <v>0</v>
      </c>
      <c r="BS16">
        <f t="shared" si="1"/>
        <v>7510</v>
      </c>
      <c r="BT16">
        <f t="shared" si="1"/>
        <v>6797</v>
      </c>
      <c r="BU16">
        <f t="shared" si="1"/>
        <v>4776</v>
      </c>
      <c r="BV16">
        <f t="shared" si="1"/>
        <v>1</v>
      </c>
      <c r="BW16">
        <f t="shared" si="1"/>
        <v>13</v>
      </c>
      <c r="BX16">
        <f t="shared" si="1"/>
        <v>2</v>
      </c>
      <c r="BY16">
        <f t="shared" ref="BY16:CK16" si="2">SUM(BY2:BY15)</f>
        <v>142</v>
      </c>
      <c r="BZ16">
        <f t="shared" si="2"/>
        <v>0</v>
      </c>
      <c r="CA16">
        <f t="shared" si="2"/>
        <v>1288</v>
      </c>
      <c r="CB16">
        <f t="shared" si="2"/>
        <v>105</v>
      </c>
      <c r="CC16">
        <f t="shared" si="2"/>
        <v>30</v>
      </c>
      <c r="CD16">
        <f t="shared" si="2"/>
        <v>696</v>
      </c>
      <c r="CE16">
        <f t="shared" si="2"/>
        <v>0</v>
      </c>
      <c r="CF16">
        <f t="shared" si="2"/>
        <v>391</v>
      </c>
      <c r="CG16">
        <f t="shared" si="2"/>
        <v>325</v>
      </c>
      <c r="CH16">
        <f t="shared" si="2"/>
        <v>119070339.97999999</v>
      </c>
      <c r="CI16">
        <f t="shared" si="2"/>
        <v>71395563.189999998</v>
      </c>
      <c r="CJ16">
        <f t="shared" si="2"/>
        <v>14163645.130000001</v>
      </c>
      <c r="CK16">
        <f t="shared" si="2"/>
        <v>204629548.30000001</v>
      </c>
    </row>
  </sheetData>
  <autoFilter ref="A1:CG12">
    <sortState ref="A2:CG15">
      <sortCondition ref="C1:C12"/>
    </sortState>
  </autoFilter>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6"/>
  <sheetViews>
    <sheetView topLeftCell="BH1" workbookViewId="0">
      <selection activeCell="BY1" sqref="BY1:CB16"/>
    </sheetView>
  </sheetViews>
  <sheetFormatPr baseColWidth="10" defaultColWidth="11.42578125" defaultRowHeight="15" x14ac:dyDescent="0.25"/>
  <cols>
    <col min="4" max="4" width="38.42578125" customWidth="1"/>
    <col min="5" max="22" width="11.42578125" hidden="1" customWidth="1"/>
    <col min="23" max="48" width="11.42578125" customWidth="1"/>
    <col min="49" max="49" width="27" customWidth="1"/>
    <col min="50" max="54" width="11.42578125" customWidth="1"/>
    <col min="55" max="55" width="27.5703125" customWidth="1"/>
    <col min="56" max="57" width="11.42578125" customWidth="1"/>
    <col min="58" max="58" width="62" customWidth="1"/>
    <col min="59" max="76" width="11.42578125" customWidth="1"/>
    <col min="77" max="78" width="16.28515625" bestFit="1" customWidth="1"/>
    <col min="79" max="79" width="15.140625" bestFit="1" customWidth="1"/>
    <col min="80" max="80" width="16.28515625" bestFit="1" customWidth="1"/>
  </cols>
  <sheetData>
    <row r="1" spans="1:80" ht="60.75" thickBot="1" x14ac:dyDescent="0.3">
      <c r="A1" t="s">
        <v>136</v>
      </c>
      <c r="B1" t="s">
        <v>137</v>
      </c>
      <c r="C1" t="s">
        <v>643</v>
      </c>
      <c r="D1" t="s">
        <v>138</v>
      </c>
      <c r="E1" t="s">
        <v>139</v>
      </c>
      <c r="F1" t="s">
        <v>140</v>
      </c>
      <c r="G1" t="s">
        <v>141</v>
      </c>
      <c r="H1" t="s">
        <v>142</v>
      </c>
      <c r="I1" t="s">
        <v>143</v>
      </c>
      <c r="J1" t="s">
        <v>144</v>
      </c>
      <c r="K1" t="s">
        <v>145</v>
      </c>
      <c r="L1" t="s">
        <v>146</v>
      </c>
      <c r="M1" t="s">
        <v>147</v>
      </c>
      <c r="N1" t="s">
        <v>148</v>
      </c>
      <c r="O1" t="s">
        <v>149</v>
      </c>
      <c r="P1" t="s">
        <v>150</v>
      </c>
      <c r="Q1" t="s">
        <v>151</v>
      </c>
      <c r="R1" t="s">
        <v>152</v>
      </c>
      <c r="S1" t="s">
        <v>154</v>
      </c>
      <c r="T1" t="s">
        <v>155</v>
      </c>
      <c r="U1" t="s">
        <v>32</v>
      </c>
      <c r="V1" t="s">
        <v>156</v>
      </c>
      <c r="W1" t="s">
        <v>157</v>
      </c>
      <c r="X1" t="s">
        <v>159</v>
      </c>
      <c r="Y1" t="s">
        <v>160</v>
      </c>
      <c r="Z1" t="s">
        <v>161</v>
      </c>
      <c r="AA1" t="s">
        <v>41</v>
      </c>
      <c r="AB1" t="s">
        <v>165</v>
      </c>
      <c r="AC1" t="s">
        <v>166</v>
      </c>
      <c r="AD1" t="s">
        <v>167</v>
      </c>
      <c r="AE1" t="s">
        <v>49</v>
      </c>
      <c r="AF1" t="s">
        <v>52</v>
      </c>
      <c r="AG1" t="s">
        <v>168</v>
      </c>
      <c r="AH1" t="s">
        <v>169</v>
      </c>
      <c r="AI1" t="s">
        <v>56</v>
      </c>
      <c r="AJ1" t="s">
        <v>170</v>
      </c>
      <c r="AK1" t="s">
        <v>60</v>
      </c>
      <c r="AL1" s="1" t="s">
        <v>171</v>
      </c>
      <c r="AM1" t="s">
        <v>172</v>
      </c>
      <c r="AN1" t="s">
        <v>65</v>
      </c>
      <c r="AO1" t="s">
        <v>173</v>
      </c>
      <c r="AP1" t="s">
        <v>70</v>
      </c>
      <c r="AQ1" t="s">
        <v>176</v>
      </c>
      <c r="AR1" t="s">
        <v>177</v>
      </c>
      <c r="AS1" t="s">
        <v>180</v>
      </c>
      <c r="AT1" t="s">
        <v>78</v>
      </c>
      <c r="AU1" t="s">
        <v>183</v>
      </c>
      <c r="AV1" t="s">
        <v>184</v>
      </c>
      <c r="AW1" t="s">
        <v>644</v>
      </c>
      <c r="AX1" t="s">
        <v>187</v>
      </c>
      <c r="AY1" t="s">
        <v>188</v>
      </c>
      <c r="AZ1" t="s">
        <v>645</v>
      </c>
      <c r="BA1" t="s">
        <v>91</v>
      </c>
      <c r="BB1" t="s">
        <v>93</v>
      </c>
      <c r="BC1" t="s">
        <v>191</v>
      </c>
      <c r="BD1" t="s">
        <v>193</v>
      </c>
      <c r="BE1" t="s">
        <v>194</v>
      </c>
      <c r="BF1" t="s">
        <v>195</v>
      </c>
      <c r="BG1" t="s">
        <v>101</v>
      </c>
      <c r="BH1" t="s">
        <v>197</v>
      </c>
      <c r="BI1" t="s">
        <v>198</v>
      </c>
      <c r="BJ1" t="s">
        <v>199</v>
      </c>
      <c r="BK1" t="s">
        <v>200</v>
      </c>
      <c r="BL1" t="s">
        <v>201</v>
      </c>
      <c r="BM1" t="s">
        <v>109</v>
      </c>
      <c r="BN1" t="s">
        <v>202</v>
      </c>
      <c r="BO1" t="s">
        <v>205</v>
      </c>
      <c r="BP1" t="s">
        <v>206</v>
      </c>
      <c r="BQ1" t="s">
        <v>118</v>
      </c>
      <c r="BR1" t="s">
        <v>120</v>
      </c>
      <c r="BS1" t="s">
        <v>210</v>
      </c>
      <c r="BT1" t="s">
        <v>211</v>
      </c>
      <c r="BU1" t="s">
        <v>126</v>
      </c>
      <c r="BV1" t="s">
        <v>213</v>
      </c>
      <c r="BW1" t="s">
        <v>214</v>
      </c>
      <c r="BX1" t="s">
        <v>215</v>
      </c>
      <c r="BY1" s="1" t="s">
        <v>15</v>
      </c>
      <c r="BZ1" s="1" t="s">
        <v>216</v>
      </c>
      <c r="CA1" s="1" t="s">
        <v>217</v>
      </c>
      <c r="CB1" s="1" t="s">
        <v>218</v>
      </c>
    </row>
    <row r="2" spans="1:80" ht="15.75" thickBot="1" x14ac:dyDescent="0.3">
      <c r="A2" t="s">
        <v>646</v>
      </c>
      <c r="B2" t="s">
        <v>286</v>
      </c>
      <c r="C2" t="s">
        <v>647</v>
      </c>
      <c r="D2" t="s">
        <v>287</v>
      </c>
      <c r="E2" t="s">
        <v>648</v>
      </c>
      <c r="F2" t="s">
        <v>649</v>
      </c>
      <c r="G2" t="s">
        <v>650</v>
      </c>
      <c r="H2" t="s">
        <v>651</v>
      </c>
      <c r="I2" t="s">
        <v>652</v>
      </c>
      <c r="J2" t="s">
        <v>653</v>
      </c>
      <c r="K2" t="s">
        <v>654</v>
      </c>
      <c r="L2" t="s">
        <v>655</v>
      </c>
      <c r="M2">
        <v>638</v>
      </c>
      <c r="N2">
        <v>11217</v>
      </c>
      <c r="O2">
        <v>2</v>
      </c>
      <c r="P2">
        <v>2</v>
      </c>
      <c r="Q2">
        <v>2</v>
      </c>
      <c r="R2">
        <v>638</v>
      </c>
      <c r="S2">
        <v>70</v>
      </c>
      <c r="T2">
        <v>2</v>
      </c>
      <c r="U2">
        <v>2</v>
      </c>
      <c r="V2">
        <v>0</v>
      </c>
      <c r="W2">
        <v>132</v>
      </c>
      <c r="X2">
        <v>4</v>
      </c>
      <c r="Y2">
        <v>2</v>
      </c>
      <c r="Z2">
        <v>2</v>
      </c>
      <c r="AA2">
        <v>1</v>
      </c>
      <c r="AB2">
        <v>164</v>
      </c>
      <c r="AC2">
        <v>0</v>
      </c>
      <c r="AD2">
        <v>2</v>
      </c>
      <c r="AE2">
        <v>0</v>
      </c>
      <c r="AF2">
        <v>2</v>
      </c>
      <c r="AG2">
        <v>249</v>
      </c>
      <c r="AH2">
        <v>0</v>
      </c>
      <c r="AI2">
        <v>0</v>
      </c>
      <c r="AJ2">
        <v>0</v>
      </c>
      <c r="AK2">
        <v>0</v>
      </c>
      <c r="AL2">
        <v>0</v>
      </c>
      <c r="AM2">
        <v>0</v>
      </c>
      <c r="AN2">
        <v>0</v>
      </c>
      <c r="AO2">
        <v>0</v>
      </c>
      <c r="AP2">
        <v>0</v>
      </c>
      <c r="AQ2">
        <v>159</v>
      </c>
      <c r="AR2">
        <v>159</v>
      </c>
      <c r="AS2">
        <v>2</v>
      </c>
      <c r="AT2">
        <v>100</v>
      </c>
      <c r="AU2">
        <v>552</v>
      </c>
      <c r="AV2">
        <v>1</v>
      </c>
      <c r="AW2">
        <v>21</v>
      </c>
      <c r="AX2">
        <v>2</v>
      </c>
      <c r="AY2">
        <v>0</v>
      </c>
      <c r="AZ2">
        <v>0</v>
      </c>
      <c r="BA2">
        <v>0</v>
      </c>
      <c r="BB2">
        <v>0</v>
      </c>
      <c r="BC2">
        <v>21</v>
      </c>
      <c r="BD2">
        <v>1</v>
      </c>
      <c r="BE2">
        <v>3</v>
      </c>
      <c r="BF2">
        <v>32</v>
      </c>
      <c r="BG2">
        <v>1</v>
      </c>
      <c r="BH2">
        <v>1</v>
      </c>
      <c r="BI2">
        <v>1</v>
      </c>
      <c r="BJ2">
        <v>18</v>
      </c>
      <c r="BK2">
        <v>23</v>
      </c>
      <c r="BL2">
        <v>1</v>
      </c>
      <c r="BM2">
        <v>0</v>
      </c>
      <c r="BN2">
        <v>1</v>
      </c>
      <c r="BO2">
        <v>0</v>
      </c>
      <c r="BP2">
        <v>0</v>
      </c>
      <c r="BQ2">
        <v>249</v>
      </c>
      <c r="BR2">
        <v>638</v>
      </c>
      <c r="BS2">
        <v>2</v>
      </c>
      <c r="BT2">
        <v>1</v>
      </c>
      <c r="BU2">
        <v>159</v>
      </c>
      <c r="BV2">
        <v>0</v>
      </c>
      <c r="BW2">
        <v>0</v>
      </c>
      <c r="BX2">
        <v>75</v>
      </c>
      <c r="BY2" s="74">
        <v>11006843.460000001</v>
      </c>
      <c r="BZ2" s="88">
        <v>5136610.53</v>
      </c>
      <c r="CA2" s="88">
        <v>417550.15</v>
      </c>
      <c r="CB2" s="88">
        <f>SUM(BY2:CA2)</f>
        <v>16561004.140000002</v>
      </c>
    </row>
    <row r="3" spans="1:80" ht="15.75" thickBot="1" x14ac:dyDescent="0.3">
      <c r="A3" t="s">
        <v>656</v>
      </c>
      <c r="B3" t="s">
        <v>264</v>
      </c>
      <c r="C3" t="s">
        <v>647</v>
      </c>
      <c r="D3" t="s">
        <v>265</v>
      </c>
      <c r="E3" t="s">
        <v>657</v>
      </c>
      <c r="F3" t="s">
        <v>658</v>
      </c>
      <c r="G3" t="s">
        <v>659</v>
      </c>
      <c r="H3" t="s">
        <v>660</v>
      </c>
      <c r="I3" t="s">
        <v>661</v>
      </c>
      <c r="J3" t="s">
        <v>662</v>
      </c>
      <c r="K3" t="s">
        <v>663</v>
      </c>
      <c r="L3" t="s">
        <v>664</v>
      </c>
      <c r="M3">
        <v>790</v>
      </c>
      <c r="N3">
        <v>722</v>
      </c>
      <c r="O3">
        <v>21</v>
      </c>
      <c r="P3">
        <v>1</v>
      </c>
      <c r="Q3">
        <v>24</v>
      </c>
      <c r="R3">
        <v>790</v>
      </c>
      <c r="S3">
        <v>0</v>
      </c>
      <c r="T3">
        <v>5</v>
      </c>
      <c r="U3">
        <v>0</v>
      </c>
      <c r="V3">
        <v>0</v>
      </c>
      <c r="W3">
        <v>167</v>
      </c>
      <c r="X3">
        <v>35</v>
      </c>
      <c r="Y3">
        <v>5</v>
      </c>
      <c r="Z3">
        <v>1</v>
      </c>
      <c r="AA3">
        <v>0</v>
      </c>
      <c r="AB3">
        <v>195</v>
      </c>
      <c r="AC3">
        <v>1</v>
      </c>
      <c r="AD3">
        <v>1</v>
      </c>
      <c r="AE3">
        <v>10</v>
      </c>
      <c r="AF3">
        <v>1</v>
      </c>
      <c r="AG3">
        <v>308</v>
      </c>
      <c r="AH3">
        <v>1005</v>
      </c>
      <c r="AI3">
        <v>0</v>
      </c>
      <c r="AJ3">
        <v>1</v>
      </c>
      <c r="AK3">
        <v>1</v>
      </c>
      <c r="AL3">
        <v>0</v>
      </c>
      <c r="AM3">
        <v>0</v>
      </c>
      <c r="AN3">
        <v>0</v>
      </c>
      <c r="AO3">
        <v>0</v>
      </c>
      <c r="AP3">
        <v>286</v>
      </c>
      <c r="AQ3">
        <v>195</v>
      </c>
      <c r="AR3">
        <v>193</v>
      </c>
      <c r="AS3">
        <v>1</v>
      </c>
      <c r="AT3">
        <v>0</v>
      </c>
      <c r="AU3">
        <v>314</v>
      </c>
      <c r="AV3">
        <v>4</v>
      </c>
      <c r="AW3">
        <v>2</v>
      </c>
      <c r="AX3">
        <v>6</v>
      </c>
      <c r="AY3">
        <v>0</v>
      </c>
      <c r="AZ3">
        <v>0</v>
      </c>
      <c r="BA3">
        <v>0</v>
      </c>
      <c r="BB3">
        <v>0</v>
      </c>
      <c r="BC3">
        <v>5</v>
      </c>
      <c r="BD3">
        <v>1</v>
      </c>
      <c r="BE3">
        <v>1</v>
      </c>
      <c r="BG3">
        <v>1</v>
      </c>
      <c r="BH3">
        <v>1</v>
      </c>
      <c r="BI3">
        <v>1</v>
      </c>
      <c r="BJ3">
        <v>23</v>
      </c>
      <c r="BK3">
        <v>23</v>
      </c>
      <c r="BL3">
        <v>1</v>
      </c>
      <c r="BM3">
        <v>0</v>
      </c>
      <c r="BN3">
        <v>1</v>
      </c>
      <c r="BO3">
        <v>0</v>
      </c>
      <c r="BP3">
        <v>0</v>
      </c>
      <c r="BQ3">
        <v>789</v>
      </c>
      <c r="BR3">
        <v>789</v>
      </c>
      <c r="BS3">
        <v>2</v>
      </c>
      <c r="BT3">
        <v>0</v>
      </c>
      <c r="BU3">
        <v>196</v>
      </c>
      <c r="BV3">
        <v>0</v>
      </c>
      <c r="BW3">
        <v>0</v>
      </c>
      <c r="BX3">
        <v>9</v>
      </c>
      <c r="BY3" s="74">
        <v>11524855.51</v>
      </c>
      <c r="BZ3" s="88">
        <v>5668148.7800000003</v>
      </c>
      <c r="CA3" s="88">
        <v>767688.92</v>
      </c>
      <c r="CB3" s="88">
        <f t="shared" ref="CB3:CB15" si="0">SUM(BY3:CA3)</f>
        <v>17960693.210000001</v>
      </c>
    </row>
    <row r="4" spans="1:80" ht="15.75" thickBot="1" x14ac:dyDescent="0.3">
      <c r="A4" t="s">
        <v>665</v>
      </c>
      <c r="B4" t="s">
        <v>306</v>
      </c>
      <c r="C4" t="s">
        <v>647</v>
      </c>
      <c r="D4" t="s">
        <v>307</v>
      </c>
      <c r="E4" t="s">
        <v>666</v>
      </c>
      <c r="F4" t="s">
        <v>412</v>
      </c>
      <c r="G4" t="s">
        <v>413</v>
      </c>
      <c r="H4" t="s">
        <v>414</v>
      </c>
      <c r="I4" t="s">
        <v>415</v>
      </c>
      <c r="J4" t="s">
        <v>411</v>
      </c>
      <c r="K4" t="s">
        <v>416</v>
      </c>
      <c r="L4" t="s">
        <v>417</v>
      </c>
      <c r="M4">
        <v>552</v>
      </c>
      <c r="N4">
        <v>452</v>
      </c>
      <c r="O4">
        <v>1</v>
      </c>
      <c r="P4">
        <v>1</v>
      </c>
      <c r="Q4">
        <v>20</v>
      </c>
      <c r="R4">
        <v>552</v>
      </c>
      <c r="S4">
        <v>0</v>
      </c>
      <c r="T4">
        <v>3</v>
      </c>
      <c r="U4">
        <v>552</v>
      </c>
      <c r="V4">
        <v>0</v>
      </c>
      <c r="W4">
        <v>124</v>
      </c>
      <c r="X4">
        <v>1</v>
      </c>
      <c r="Y4">
        <v>3</v>
      </c>
      <c r="Z4">
        <v>1</v>
      </c>
      <c r="AA4">
        <v>132</v>
      </c>
      <c r="AB4">
        <v>144</v>
      </c>
      <c r="AC4">
        <v>0</v>
      </c>
      <c r="AD4">
        <v>1</v>
      </c>
      <c r="AE4">
        <v>0</v>
      </c>
      <c r="AF4">
        <v>3</v>
      </c>
      <c r="AG4">
        <v>249</v>
      </c>
      <c r="AH4">
        <v>0</v>
      </c>
      <c r="AI4">
        <v>0</v>
      </c>
      <c r="AJ4">
        <v>6</v>
      </c>
      <c r="AK4">
        <v>0</v>
      </c>
      <c r="AL4">
        <v>5</v>
      </c>
      <c r="AM4">
        <v>0</v>
      </c>
      <c r="AN4">
        <v>0</v>
      </c>
      <c r="AO4">
        <v>0</v>
      </c>
      <c r="AP4">
        <v>71</v>
      </c>
      <c r="AQ4">
        <v>0</v>
      </c>
      <c r="AR4">
        <v>0</v>
      </c>
      <c r="AS4">
        <v>4</v>
      </c>
      <c r="AT4">
        <v>0</v>
      </c>
      <c r="AU4">
        <v>548</v>
      </c>
      <c r="AV4">
        <v>0</v>
      </c>
      <c r="AW4">
        <v>0</v>
      </c>
      <c r="AX4">
        <v>8</v>
      </c>
      <c r="AY4">
        <v>4</v>
      </c>
      <c r="AZ4">
        <v>0</v>
      </c>
      <c r="BA4">
        <v>0</v>
      </c>
      <c r="BB4">
        <v>0</v>
      </c>
      <c r="BC4">
        <v>8</v>
      </c>
      <c r="BD4">
        <v>8</v>
      </c>
      <c r="BE4">
        <v>4</v>
      </c>
      <c r="BF4">
        <v>12</v>
      </c>
      <c r="BG4">
        <v>1</v>
      </c>
      <c r="BH4">
        <v>1</v>
      </c>
      <c r="BI4">
        <v>1</v>
      </c>
      <c r="BJ4">
        <v>1</v>
      </c>
      <c r="BK4">
        <v>23</v>
      </c>
      <c r="BL4">
        <v>1</v>
      </c>
      <c r="BM4">
        <v>0</v>
      </c>
      <c r="BN4">
        <v>1</v>
      </c>
      <c r="BO4">
        <v>1</v>
      </c>
      <c r="BP4">
        <v>0</v>
      </c>
      <c r="BQ4">
        <v>48</v>
      </c>
      <c r="BR4">
        <v>0</v>
      </c>
      <c r="BS4">
        <v>0</v>
      </c>
      <c r="BT4">
        <v>0</v>
      </c>
      <c r="BU4">
        <v>1</v>
      </c>
      <c r="BV4">
        <v>0</v>
      </c>
      <c r="BW4">
        <v>0</v>
      </c>
      <c r="BX4">
        <v>65</v>
      </c>
      <c r="BY4" s="88">
        <v>9164067.8000000007</v>
      </c>
      <c r="BZ4" s="88">
        <v>5280458.7</v>
      </c>
      <c r="CA4" s="88">
        <v>460465.28</v>
      </c>
      <c r="CB4" s="88">
        <f t="shared" si="0"/>
        <v>14904991.779999999</v>
      </c>
    </row>
    <row r="5" spans="1:80" ht="15.75" thickBot="1" x14ac:dyDescent="0.3">
      <c r="A5" t="s">
        <v>667</v>
      </c>
      <c r="B5" t="s">
        <v>401</v>
      </c>
      <c r="C5" t="s">
        <v>647</v>
      </c>
      <c r="D5" t="s">
        <v>296</v>
      </c>
      <c r="E5" t="s">
        <v>297</v>
      </c>
      <c r="F5" t="s">
        <v>298</v>
      </c>
      <c r="G5" t="s">
        <v>299</v>
      </c>
      <c r="H5" t="s">
        <v>300</v>
      </c>
      <c r="I5" t="s">
        <v>301</v>
      </c>
      <c r="J5" t="s">
        <v>668</v>
      </c>
      <c r="K5" t="s">
        <v>303</v>
      </c>
      <c r="L5" t="s">
        <v>669</v>
      </c>
      <c r="M5">
        <v>1146</v>
      </c>
      <c r="N5">
        <v>1059</v>
      </c>
      <c r="O5">
        <v>1</v>
      </c>
      <c r="P5">
        <v>1</v>
      </c>
      <c r="Q5">
        <v>1</v>
      </c>
      <c r="R5">
        <v>1146</v>
      </c>
      <c r="S5">
        <v>0</v>
      </c>
      <c r="T5">
        <v>1</v>
      </c>
      <c r="U5">
        <v>790</v>
      </c>
      <c r="V5">
        <v>0</v>
      </c>
      <c r="W5">
        <v>216</v>
      </c>
      <c r="X5">
        <v>152</v>
      </c>
      <c r="Y5">
        <v>3</v>
      </c>
      <c r="Z5">
        <v>1</v>
      </c>
      <c r="AA5">
        <v>139</v>
      </c>
      <c r="AB5">
        <v>238</v>
      </c>
      <c r="AC5">
        <v>1</v>
      </c>
      <c r="AD5">
        <v>0</v>
      </c>
      <c r="AF5">
        <v>0</v>
      </c>
      <c r="AG5">
        <v>459</v>
      </c>
      <c r="AH5">
        <v>4720</v>
      </c>
      <c r="AI5">
        <v>17</v>
      </c>
      <c r="AJ5">
        <v>2</v>
      </c>
      <c r="AK5">
        <v>1</v>
      </c>
      <c r="AL5">
        <v>0</v>
      </c>
      <c r="AM5">
        <v>0</v>
      </c>
      <c r="AN5">
        <v>525</v>
      </c>
      <c r="AO5">
        <v>472</v>
      </c>
      <c r="AP5">
        <v>139</v>
      </c>
      <c r="AQ5">
        <v>237</v>
      </c>
      <c r="AR5">
        <v>237</v>
      </c>
      <c r="AS5">
        <v>2</v>
      </c>
      <c r="AU5">
        <v>0</v>
      </c>
      <c r="AV5">
        <v>1</v>
      </c>
      <c r="AW5">
        <v>0</v>
      </c>
      <c r="AX5">
        <v>0</v>
      </c>
      <c r="AY5">
        <v>1</v>
      </c>
      <c r="AZ5">
        <v>0</v>
      </c>
      <c r="BA5">
        <v>0</v>
      </c>
      <c r="BB5">
        <v>0</v>
      </c>
      <c r="BC5">
        <v>21</v>
      </c>
      <c r="BD5">
        <v>0</v>
      </c>
      <c r="BE5">
        <v>1</v>
      </c>
      <c r="BF5">
        <v>34</v>
      </c>
      <c r="BG5">
        <v>1</v>
      </c>
      <c r="BH5">
        <v>1</v>
      </c>
      <c r="BI5">
        <v>1</v>
      </c>
      <c r="BJ5">
        <v>42</v>
      </c>
      <c r="BK5">
        <v>42</v>
      </c>
      <c r="BL5">
        <v>42</v>
      </c>
      <c r="BM5">
        <v>0</v>
      </c>
      <c r="BN5">
        <v>1</v>
      </c>
      <c r="BO5">
        <v>1</v>
      </c>
      <c r="BP5">
        <v>0</v>
      </c>
      <c r="BQ5">
        <v>1146</v>
      </c>
      <c r="BR5">
        <v>1146</v>
      </c>
      <c r="BS5">
        <v>1</v>
      </c>
      <c r="BT5">
        <v>0</v>
      </c>
      <c r="BU5">
        <v>20</v>
      </c>
      <c r="BV5">
        <v>0</v>
      </c>
      <c r="BW5">
        <v>0</v>
      </c>
      <c r="BX5">
        <v>5</v>
      </c>
      <c r="BY5" s="88">
        <v>11699382.619999999</v>
      </c>
      <c r="BZ5" s="74">
        <v>7976433.5899999999</v>
      </c>
      <c r="CA5" s="74">
        <v>674765.62</v>
      </c>
      <c r="CB5" s="88">
        <f t="shared" si="0"/>
        <v>20350581.830000002</v>
      </c>
    </row>
    <row r="6" spans="1:80" ht="15.75" thickBot="1" x14ac:dyDescent="0.3">
      <c r="A6" t="s">
        <v>670</v>
      </c>
      <c r="B6" t="s">
        <v>231</v>
      </c>
      <c r="C6" t="s">
        <v>647</v>
      </c>
      <c r="D6" t="s">
        <v>232</v>
      </c>
      <c r="E6" t="s">
        <v>375</v>
      </c>
      <c r="F6" t="s">
        <v>234</v>
      </c>
      <c r="G6" t="s">
        <v>235</v>
      </c>
      <c r="H6" t="s">
        <v>236</v>
      </c>
      <c r="I6" t="s">
        <v>376</v>
      </c>
      <c r="J6" t="s">
        <v>238</v>
      </c>
      <c r="K6" t="s">
        <v>239</v>
      </c>
      <c r="L6" t="s">
        <v>240</v>
      </c>
      <c r="M6">
        <v>1011</v>
      </c>
      <c r="N6">
        <v>865</v>
      </c>
      <c r="O6">
        <v>4</v>
      </c>
      <c r="P6">
        <v>4</v>
      </c>
      <c r="Q6">
        <v>30</v>
      </c>
      <c r="R6">
        <v>1011</v>
      </c>
      <c r="S6">
        <v>88</v>
      </c>
      <c r="T6">
        <v>11</v>
      </c>
      <c r="U6">
        <v>720</v>
      </c>
      <c r="V6">
        <v>0</v>
      </c>
      <c r="W6">
        <v>194</v>
      </c>
      <c r="X6">
        <v>39</v>
      </c>
      <c r="Y6">
        <v>1</v>
      </c>
      <c r="Z6">
        <v>3</v>
      </c>
      <c r="AA6">
        <v>0</v>
      </c>
      <c r="AB6">
        <v>231</v>
      </c>
      <c r="AC6">
        <v>3</v>
      </c>
      <c r="AD6">
        <v>5</v>
      </c>
      <c r="AE6">
        <v>6</v>
      </c>
      <c r="AF6">
        <v>2</v>
      </c>
      <c r="AG6">
        <v>403</v>
      </c>
      <c r="AH6">
        <v>5025</v>
      </c>
      <c r="AI6">
        <v>0</v>
      </c>
      <c r="AJ6">
        <v>0</v>
      </c>
      <c r="AK6">
        <v>0</v>
      </c>
      <c r="AL6">
        <v>0</v>
      </c>
      <c r="AM6">
        <v>0</v>
      </c>
      <c r="AN6">
        <v>460</v>
      </c>
      <c r="AO6">
        <v>458</v>
      </c>
      <c r="AP6">
        <v>210</v>
      </c>
      <c r="AQ6">
        <v>240</v>
      </c>
      <c r="AR6">
        <v>230</v>
      </c>
      <c r="AS6">
        <v>3</v>
      </c>
      <c r="AT6">
        <v>344</v>
      </c>
      <c r="AU6">
        <v>603</v>
      </c>
      <c r="AV6">
        <v>3</v>
      </c>
      <c r="AW6">
        <v>2</v>
      </c>
      <c r="AX6">
        <v>5</v>
      </c>
      <c r="AY6">
        <v>6</v>
      </c>
      <c r="AZ6">
        <v>32000</v>
      </c>
      <c r="BA6">
        <v>1</v>
      </c>
      <c r="BB6">
        <v>36000</v>
      </c>
      <c r="BC6">
        <v>96</v>
      </c>
      <c r="BD6">
        <v>200</v>
      </c>
      <c r="BE6">
        <v>30</v>
      </c>
      <c r="BF6">
        <v>39</v>
      </c>
      <c r="BG6">
        <v>2</v>
      </c>
      <c r="BH6">
        <v>1</v>
      </c>
      <c r="BI6">
        <v>2</v>
      </c>
      <c r="BJ6">
        <v>78</v>
      </c>
      <c r="BK6">
        <v>82</v>
      </c>
      <c r="BL6">
        <v>2</v>
      </c>
      <c r="BM6">
        <v>1</v>
      </c>
      <c r="BN6">
        <v>2</v>
      </c>
      <c r="BO6">
        <v>0</v>
      </c>
      <c r="BP6">
        <v>200</v>
      </c>
      <c r="BQ6">
        <v>1008</v>
      </c>
      <c r="BR6">
        <v>1008</v>
      </c>
      <c r="BS6">
        <v>0</v>
      </c>
      <c r="BT6">
        <v>0</v>
      </c>
      <c r="BU6">
        <v>0</v>
      </c>
      <c r="BV6">
        <v>0</v>
      </c>
      <c r="BW6">
        <v>0</v>
      </c>
      <c r="BX6">
        <v>96</v>
      </c>
      <c r="BY6" s="88">
        <v>17642639.640000001</v>
      </c>
      <c r="BZ6" s="88">
        <v>9626756.8399999999</v>
      </c>
      <c r="CA6" s="88">
        <v>690831.2</v>
      </c>
      <c r="CB6" s="88">
        <f t="shared" si="0"/>
        <v>27960227.68</v>
      </c>
    </row>
    <row r="7" spans="1:80" ht="15.75" thickBot="1" x14ac:dyDescent="0.3">
      <c r="A7" t="s">
        <v>671</v>
      </c>
      <c r="B7" t="s">
        <v>253</v>
      </c>
      <c r="C7" t="s">
        <v>647</v>
      </c>
      <c r="D7" t="s">
        <v>254</v>
      </c>
      <c r="E7" t="s">
        <v>255</v>
      </c>
      <c r="F7" t="s">
        <v>256</v>
      </c>
      <c r="G7" t="s">
        <v>257</v>
      </c>
      <c r="H7" t="s">
        <v>258</v>
      </c>
      <c r="I7" t="s">
        <v>259</v>
      </c>
      <c r="J7" t="s">
        <v>260</v>
      </c>
      <c r="K7" t="s">
        <v>261</v>
      </c>
      <c r="L7" t="s">
        <v>672</v>
      </c>
      <c r="M7">
        <v>1191</v>
      </c>
      <c r="N7">
        <v>1013</v>
      </c>
      <c r="O7">
        <v>1</v>
      </c>
      <c r="P7">
        <v>1</v>
      </c>
      <c r="Q7">
        <v>1</v>
      </c>
      <c r="R7">
        <v>1191</v>
      </c>
      <c r="S7">
        <v>65</v>
      </c>
      <c r="T7">
        <v>2</v>
      </c>
      <c r="U7">
        <v>0</v>
      </c>
      <c r="V7">
        <v>0</v>
      </c>
      <c r="W7">
        <v>266</v>
      </c>
      <c r="X7">
        <v>550</v>
      </c>
      <c r="Y7">
        <v>4</v>
      </c>
      <c r="Z7">
        <v>1</v>
      </c>
      <c r="AA7">
        <v>296</v>
      </c>
      <c r="AB7">
        <v>298</v>
      </c>
      <c r="AC7">
        <v>7</v>
      </c>
      <c r="AD7">
        <v>1</v>
      </c>
      <c r="AE7">
        <v>0</v>
      </c>
      <c r="AF7">
        <v>0</v>
      </c>
      <c r="AG7">
        <v>471</v>
      </c>
      <c r="AH7">
        <v>1186</v>
      </c>
      <c r="AI7">
        <v>0</v>
      </c>
      <c r="AJ7">
        <v>5</v>
      </c>
      <c r="AK7">
        <v>0</v>
      </c>
      <c r="AL7">
        <v>3</v>
      </c>
      <c r="AM7">
        <v>0</v>
      </c>
      <c r="AN7">
        <v>451</v>
      </c>
      <c r="AO7">
        <v>496</v>
      </c>
      <c r="AP7">
        <v>266</v>
      </c>
      <c r="AQ7">
        <v>266</v>
      </c>
      <c r="AR7">
        <v>266</v>
      </c>
      <c r="AS7">
        <v>2</v>
      </c>
      <c r="AT7">
        <v>1</v>
      </c>
      <c r="AU7">
        <v>728</v>
      </c>
      <c r="AV7">
        <v>2</v>
      </c>
      <c r="AW7">
        <v>0</v>
      </c>
      <c r="AX7">
        <v>7</v>
      </c>
      <c r="AY7">
        <v>0</v>
      </c>
      <c r="AZ7">
        <v>0</v>
      </c>
      <c r="BA7">
        <v>0</v>
      </c>
      <c r="BB7">
        <v>0</v>
      </c>
      <c r="BC7">
        <v>11</v>
      </c>
      <c r="BD7">
        <v>11</v>
      </c>
      <c r="BE7">
        <v>3</v>
      </c>
      <c r="BF7">
        <v>28</v>
      </c>
      <c r="BG7">
        <v>1</v>
      </c>
      <c r="BH7">
        <v>1</v>
      </c>
      <c r="BI7">
        <v>1</v>
      </c>
      <c r="BL7">
        <v>0</v>
      </c>
      <c r="BM7">
        <v>0</v>
      </c>
      <c r="BN7">
        <v>1</v>
      </c>
      <c r="BO7">
        <v>1</v>
      </c>
      <c r="BP7">
        <v>0</v>
      </c>
      <c r="BQ7">
        <v>1175</v>
      </c>
      <c r="BR7">
        <v>1175</v>
      </c>
      <c r="BS7">
        <v>0</v>
      </c>
      <c r="BT7">
        <v>0</v>
      </c>
      <c r="BU7">
        <v>49</v>
      </c>
      <c r="BV7">
        <v>0</v>
      </c>
      <c r="BW7">
        <v>0</v>
      </c>
      <c r="BX7">
        <v>27</v>
      </c>
      <c r="BY7" s="88">
        <v>14874849.77</v>
      </c>
      <c r="BZ7" s="88">
        <v>7704004.0599999996</v>
      </c>
      <c r="CA7" s="88">
        <v>953756.69</v>
      </c>
      <c r="CB7" s="88">
        <f t="shared" si="0"/>
        <v>23532610.52</v>
      </c>
    </row>
    <row r="8" spans="1:80" ht="15.75" thickBot="1" x14ac:dyDescent="0.3">
      <c r="A8" t="s">
        <v>673</v>
      </c>
      <c r="B8" t="s">
        <v>242</v>
      </c>
      <c r="C8" t="s">
        <v>647</v>
      </c>
      <c r="D8" t="s">
        <v>243</v>
      </c>
      <c r="E8" t="s">
        <v>244</v>
      </c>
      <c r="F8" t="s">
        <v>245</v>
      </c>
      <c r="G8" t="s">
        <v>246</v>
      </c>
      <c r="H8" t="s">
        <v>247</v>
      </c>
      <c r="I8" t="s">
        <v>248</v>
      </c>
      <c r="J8" t="s">
        <v>249</v>
      </c>
      <c r="K8" t="s">
        <v>250</v>
      </c>
      <c r="L8" t="s">
        <v>674</v>
      </c>
      <c r="M8">
        <v>1049</v>
      </c>
      <c r="N8">
        <v>3500</v>
      </c>
      <c r="O8">
        <v>1</v>
      </c>
      <c r="P8">
        <v>1</v>
      </c>
      <c r="Q8">
        <v>2</v>
      </c>
      <c r="R8">
        <v>1049</v>
      </c>
      <c r="S8">
        <v>106</v>
      </c>
      <c r="T8">
        <v>3</v>
      </c>
      <c r="U8">
        <v>2</v>
      </c>
      <c r="V8">
        <v>0</v>
      </c>
      <c r="W8">
        <v>195</v>
      </c>
      <c r="X8">
        <v>5</v>
      </c>
      <c r="Y8">
        <v>1</v>
      </c>
      <c r="Z8">
        <v>2</v>
      </c>
      <c r="AA8">
        <v>0</v>
      </c>
      <c r="AB8">
        <v>239</v>
      </c>
      <c r="AC8">
        <v>4</v>
      </c>
      <c r="AD8">
        <v>1</v>
      </c>
      <c r="AE8">
        <v>6</v>
      </c>
      <c r="AF8">
        <v>1</v>
      </c>
      <c r="AG8">
        <v>410</v>
      </c>
      <c r="AH8">
        <v>1800</v>
      </c>
      <c r="AI8">
        <v>0</v>
      </c>
      <c r="AJ8">
        <v>4</v>
      </c>
      <c r="AK8">
        <v>0</v>
      </c>
      <c r="AL8">
        <v>0</v>
      </c>
      <c r="AM8">
        <v>0</v>
      </c>
      <c r="AN8">
        <v>40</v>
      </c>
      <c r="AO8">
        <v>1</v>
      </c>
      <c r="AP8">
        <v>160</v>
      </c>
      <c r="AQ8">
        <v>239</v>
      </c>
      <c r="AR8">
        <v>100</v>
      </c>
      <c r="AS8">
        <v>1</v>
      </c>
      <c r="AT8">
        <v>0</v>
      </c>
      <c r="AU8">
        <v>628</v>
      </c>
      <c r="AV8">
        <v>1</v>
      </c>
      <c r="AW8">
        <v>0</v>
      </c>
      <c r="AX8">
        <v>0</v>
      </c>
      <c r="AY8">
        <v>0</v>
      </c>
      <c r="AZ8">
        <v>0</v>
      </c>
      <c r="BA8">
        <v>0</v>
      </c>
      <c r="BB8">
        <v>0</v>
      </c>
      <c r="BC8">
        <v>5</v>
      </c>
      <c r="BD8">
        <v>1</v>
      </c>
      <c r="BE8">
        <v>1</v>
      </c>
      <c r="BF8">
        <v>1</v>
      </c>
      <c r="BG8">
        <v>1</v>
      </c>
      <c r="BH8">
        <v>1</v>
      </c>
      <c r="BI8">
        <v>1</v>
      </c>
      <c r="BJ8">
        <v>28</v>
      </c>
      <c r="BK8">
        <v>30</v>
      </c>
      <c r="BL8">
        <v>1</v>
      </c>
      <c r="BM8">
        <v>0</v>
      </c>
      <c r="BN8">
        <v>1</v>
      </c>
      <c r="BO8">
        <v>0</v>
      </c>
      <c r="BP8">
        <v>0</v>
      </c>
      <c r="BQ8">
        <v>1048</v>
      </c>
      <c r="BR8">
        <v>1048</v>
      </c>
      <c r="BS8">
        <v>1</v>
      </c>
      <c r="BT8">
        <v>0</v>
      </c>
      <c r="BU8">
        <v>10</v>
      </c>
      <c r="BV8">
        <v>0</v>
      </c>
      <c r="BW8">
        <v>0</v>
      </c>
      <c r="BX8">
        <v>90</v>
      </c>
      <c r="BY8" s="88">
        <v>13500658.35</v>
      </c>
      <c r="BZ8" s="88">
        <v>7163222.1799999997</v>
      </c>
      <c r="CA8" s="88">
        <v>608893.17000000004</v>
      </c>
      <c r="CB8" s="88">
        <f t="shared" si="0"/>
        <v>21272773.700000003</v>
      </c>
    </row>
    <row r="9" spans="1:80" ht="15.75" thickBot="1" x14ac:dyDescent="0.3">
      <c r="A9" t="s">
        <v>675</v>
      </c>
      <c r="B9" t="s">
        <v>275</v>
      </c>
      <c r="C9" t="s">
        <v>647</v>
      </c>
      <c r="D9" t="s">
        <v>276</v>
      </c>
      <c r="E9" t="s">
        <v>676</v>
      </c>
      <c r="F9" t="s">
        <v>677</v>
      </c>
      <c r="G9" t="s">
        <v>538</v>
      </c>
      <c r="H9" t="s">
        <v>678</v>
      </c>
      <c r="I9" t="s">
        <v>540</v>
      </c>
      <c r="J9" t="s">
        <v>679</v>
      </c>
      <c r="K9" t="s">
        <v>680</v>
      </c>
      <c r="L9" t="s">
        <v>543</v>
      </c>
      <c r="M9">
        <v>1049</v>
      </c>
      <c r="N9">
        <v>1047</v>
      </c>
      <c r="O9">
        <v>6</v>
      </c>
      <c r="P9">
        <v>3</v>
      </c>
      <c r="Q9">
        <v>3</v>
      </c>
      <c r="R9">
        <v>1218</v>
      </c>
      <c r="S9">
        <v>177</v>
      </c>
      <c r="T9">
        <v>12</v>
      </c>
      <c r="U9">
        <v>3</v>
      </c>
      <c r="V9">
        <v>0</v>
      </c>
      <c r="W9">
        <v>294</v>
      </c>
      <c r="X9">
        <v>272</v>
      </c>
      <c r="Y9">
        <v>9</v>
      </c>
      <c r="Z9">
        <v>3</v>
      </c>
      <c r="AA9">
        <v>260</v>
      </c>
      <c r="AB9">
        <v>316</v>
      </c>
      <c r="AC9">
        <v>1</v>
      </c>
      <c r="AD9">
        <v>3</v>
      </c>
      <c r="AE9">
        <v>1</v>
      </c>
      <c r="AF9">
        <v>3</v>
      </c>
      <c r="AG9">
        <v>489</v>
      </c>
      <c r="AH9">
        <v>1850</v>
      </c>
      <c r="AI9">
        <v>0</v>
      </c>
      <c r="AJ9">
        <v>1</v>
      </c>
      <c r="AK9">
        <v>0</v>
      </c>
      <c r="AL9">
        <v>0</v>
      </c>
      <c r="AM9">
        <v>0</v>
      </c>
      <c r="AN9">
        <v>518</v>
      </c>
      <c r="AO9">
        <v>505</v>
      </c>
      <c r="AP9">
        <v>350</v>
      </c>
      <c r="AQ9">
        <v>315</v>
      </c>
      <c r="AR9">
        <v>215</v>
      </c>
      <c r="AS9">
        <v>2</v>
      </c>
      <c r="AT9">
        <v>315</v>
      </c>
      <c r="AU9">
        <v>1214</v>
      </c>
      <c r="AV9">
        <v>2</v>
      </c>
      <c r="AW9">
        <v>0</v>
      </c>
      <c r="AX9">
        <v>0</v>
      </c>
      <c r="AY9">
        <v>0</v>
      </c>
      <c r="AZ9">
        <v>0</v>
      </c>
      <c r="BA9">
        <v>0</v>
      </c>
      <c r="BB9">
        <v>0</v>
      </c>
      <c r="BC9">
        <v>11</v>
      </c>
      <c r="BD9">
        <v>1</v>
      </c>
      <c r="BE9">
        <v>16</v>
      </c>
      <c r="BF9">
        <v>4</v>
      </c>
      <c r="BG9">
        <v>1</v>
      </c>
      <c r="BH9">
        <v>1</v>
      </c>
      <c r="BI9">
        <v>2</v>
      </c>
      <c r="BJ9">
        <v>34</v>
      </c>
      <c r="BK9">
        <v>136</v>
      </c>
      <c r="BL9">
        <v>34</v>
      </c>
      <c r="BM9">
        <v>0</v>
      </c>
      <c r="BO9">
        <v>1</v>
      </c>
      <c r="BP9">
        <v>0</v>
      </c>
      <c r="BQ9">
        <v>1218</v>
      </c>
      <c r="BR9">
        <v>1115</v>
      </c>
      <c r="BS9">
        <v>0</v>
      </c>
      <c r="BT9">
        <v>0</v>
      </c>
      <c r="BU9">
        <v>70</v>
      </c>
      <c r="BV9">
        <v>0</v>
      </c>
      <c r="BW9">
        <v>0</v>
      </c>
      <c r="BX9">
        <v>125</v>
      </c>
      <c r="BY9" s="88">
        <v>13867755.32</v>
      </c>
      <c r="BZ9" s="88">
        <v>7270089.0899999999</v>
      </c>
      <c r="CA9" s="88">
        <v>715200.23</v>
      </c>
      <c r="CB9" s="88">
        <f t="shared" si="0"/>
        <v>21853044.640000001</v>
      </c>
    </row>
    <row r="10" spans="1:80" ht="15.75" thickBot="1" x14ac:dyDescent="0.3">
      <c r="A10" t="s">
        <v>681</v>
      </c>
      <c r="B10" t="s">
        <v>682</v>
      </c>
      <c r="C10" t="s">
        <v>647</v>
      </c>
      <c r="D10" t="s">
        <v>340</v>
      </c>
      <c r="E10" t="s">
        <v>683</v>
      </c>
      <c r="F10" t="s">
        <v>432</v>
      </c>
      <c r="G10" t="s">
        <v>433</v>
      </c>
      <c r="H10" t="s">
        <v>434</v>
      </c>
      <c r="I10" t="s">
        <v>435</v>
      </c>
      <c r="J10" t="s">
        <v>436</v>
      </c>
      <c r="K10" t="s">
        <v>684</v>
      </c>
      <c r="L10" t="s">
        <v>438</v>
      </c>
      <c r="M10">
        <v>790</v>
      </c>
      <c r="N10">
        <v>948</v>
      </c>
      <c r="O10">
        <v>1</v>
      </c>
      <c r="P10">
        <v>1</v>
      </c>
      <c r="Q10">
        <v>1</v>
      </c>
      <c r="R10">
        <v>1125</v>
      </c>
      <c r="S10">
        <v>1</v>
      </c>
      <c r="T10">
        <v>3</v>
      </c>
      <c r="U10">
        <v>1</v>
      </c>
      <c r="V10">
        <v>0</v>
      </c>
      <c r="W10">
        <v>250</v>
      </c>
      <c r="X10">
        <v>1</v>
      </c>
      <c r="Y10">
        <v>1</v>
      </c>
      <c r="Z10">
        <v>1</v>
      </c>
      <c r="AA10">
        <v>267</v>
      </c>
      <c r="AB10">
        <v>280</v>
      </c>
      <c r="AC10">
        <v>1</v>
      </c>
      <c r="AD10">
        <v>1</v>
      </c>
      <c r="AE10">
        <v>3</v>
      </c>
      <c r="AF10">
        <v>1</v>
      </c>
      <c r="AG10">
        <v>403</v>
      </c>
      <c r="AH10">
        <v>3504</v>
      </c>
      <c r="AI10">
        <v>46</v>
      </c>
      <c r="AJ10">
        <v>1</v>
      </c>
      <c r="AK10">
        <v>1</v>
      </c>
      <c r="AL10">
        <v>10</v>
      </c>
      <c r="AM10">
        <v>1</v>
      </c>
      <c r="AN10">
        <v>477</v>
      </c>
      <c r="AO10">
        <v>422</v>
      </c>
      <c r="AP10">
        <v>272</v>
      </c>
      <c r="AQ10">
        <v>272</v>
      </c>
      <c r="AR10">
        <v>220</v>
      </c>
      <c r="AS10">
        <v>1</v>
      </c>
      <c r="AT10">
        <v>272</v>
      </c>
      <c r="AU10">
        <v>1105</v>
      </c>
      <c r="AV10">
        <v>2</v>
      </c>
      <c r="AW10">
        <v>0</v>
      </c>
      <c r="AX10">
        <v>3</v>
      </c>
      <c r="AY10">
        <v>1</v>
      </c>
      <c r="AZ10">
        <v>118000</v>
      </c>
      <c r="BA10">
        <v>0</v>
      </c>
      <c r="BB10">
        <v>0</v>
      </c>
      <c r="BC10">
        <v>21</v>
      </c>
      <c r="BD10">
        <v>0</v>
      </c>
      <c r="BE10">
        <v>2</v>
      </c>
      <c r="BF10">
        <v>34</v>
      </c>
      <c r="BG10">
        <v>1</v>
      </c>
      <c r="BH10">
        <v>1</v>
      </c>
      <c r="BI10">
        <v>2</v>
      </c>
      <c r="BJ10">
        <v>34</v>
      </c>
      <c r="BK10">
        <v>34</v>
      </c>
      <c r="BL10">
        <v>1</v>
      </c>
      <c r="BM10">
        <v>0</v>
      </c>
      <c r="BN10">
        <v>1</v>
      </c>
      <c r="BO10">
        <v>0</v>
      </c>
      <c r="BP10">
        <v>0</v>
      </c>
      <c r="BQ10">
        <v>1128</v>
      </c>
      <c r="BR10">
        <v>1128</v>
      </c>
      <c r="BS10">
        <v>0</v>
      </c>
      <c r="BT10">
        <v>1</v>
      </c>
      <c r="BU10">
        <v>272</v>
      </c>
      <c r="BV10">
        <v>0</v>
      </c>
      <c r="BW10">
        <v>0</v>
      </c>
      <c r="BX10">
        <v>1</v>
      </c>
      <c r="BY10" s="90">
        <v>13346650.01</v>
      </c>
      <c r="BZ10" s="90">
        <v>7986338.0999999996</v>
      </c>
      <c r="CA10" s="90">
        <v>680278.38</v>
      </c>
      <c r="CB10" s="88">
        <f t="shared" si="0"/>
        <v>22013266.489999998</v>
      </c>
    </row>
    <row r="11" spans="1:80" ht="15.75" thickBot="1" x14ac:dyDescent="0.3">
      <c r="A11" t="s">
        <v>685</v>
      </c>
      <c r="B11" t="s">
        <v>686</v>
      </c>
      <c r="C11" t="s">
        <v>647</v>
      </c>
      <c r="D11" t="s">
        <v>350</v>
      </c>
      <c r="E11" t="s">
        <v>624</v>
      </c>
      <c r="F11" t="s">
        <v>687</v>
      </c>
      <c r="G11" t="s">
        <v>688</v>
      </c>
      <c r="H11" t="s">
        <v>689</v>
      </c>
      <c r="I11" t="s">
        <v>690</v>
      </c>
      <c r="J11" t="s">
        <v>691</v>
      </c>
      <c r="K11" t="s">
        <v>624</v>
      </c>
      <c r="L11" t="s">
        <v>447</v>
      </c>
      <c r="M11">
        <v>452</v>
      </c>
      <c r="N11">
        <v>390</v>
      </c>
      <c r="O11">
        <v>2</v>
      </c>
      <c r="P11">
        <v>2</v>
      </c>
      <c r="Q11">
        <v>3</v>
      </c>
      <c r="R11">
        <v>452</v>
      </c>
      <c r="S11">
        <v>13</v>
      </c>
      <c r="T11">
        <v>1</v>
      </c>
      <c r="U11">
        <v>2</v>
      </c>
      <c r="V11">
        <v>0</v>
      </c>
      <c r="W11">
        <v>90</v>
      </c>
      <c r="X11">
        <v>445</v>
      </c>
      <c r="Y11">
        <v>4</v>
      </c>
      <c r="Z11">
        <v>1</v>
      </c>
      <c r="AA11">
        <v>2</v>
      </c>
      <c r="AB11">
        <v>98</v>
      </c>
      <c r="AC11">
        <v>2</v>
      </c>
      <c r="AD11">
        <v>2</v>
      </c>
      <c r="AE11">
        <v>2</v>
      </c>
      <c r="AF11">
        <v>3</v>
      </c>
      <c r="AG11">
        <v>173</v>
      </c>
      <c r="AH11" s="2">
        <v>3710</v>
      </c>
      <c r="AI11">
        <v>28</v>
      </c>
      <c r="AJ11">
        <v>0</v>
      </c>
      <c r="AK11">
        <v>1</v>
      </c>
      <c r="AL11">
        <v>1</v>
      </c>
      <c r="AM11">
        <v>0</v>
      </c>
      <c r="AN11">
        <v>202</v>
      </c>
      <c r="AO11">
        <v>3</v>
      </c>
      <c r="AP11">
        <v>1</v>
      </c>
      <c r="AQ11">
        <v>98</v>
      </c>
      <c r="AR11">
        <v>35</v>
      </c>
      <c r="AS11">
        <v>3</v>
      </c>
      <c r="AT11">
        <v>0</v>
      </c>
      <c r="AU11">
        <v>452</v>
      </c>
      <c r="AV11">
        <v>0</v>
      </c>
      <c r="AW11">
        <v>0</v>
      </c>
      <c r="AX11">
        <v>1</v>
      </c>
      <c r="AY11">
        <v>3</v>
      </c>
      <c r="AZ11">
        <v>0</v>
      </c>
      <c r="BA11">
        <v>1</v>
      </c>
      <c r="BB11">
        <v>4710</v>
      </c>
      <c r="BC11">
        <v>7</v>
      </c>
      <c r="BD11">
        <v>7</v>
      </c>
      <c r="BE11">
        <v>5</v>
      </c>
      <c r="BF11">
        <v>7</v>
      </c>
      <c r="BG11">
        <v>1</v>
      </c>
      <c r="BH11">
        <v>1</v>
      </c>
      <c r="BI11">
        <v>3</v>
      </c>
      <c r="BJ11">
        <v>4</v>
      </c>
      <c r="BK11">
        <v>4</v>
      </c>
      <c r="BL11">
        <v>13</v>
      </c>
      <c r="BM11">
        <v>1</v>
      </c>
      <c r="BN11">
        <v>1</v>
      </c>
      <c r="BO11">
        <v>2</v>
      </c>
      <c r="BP11">
        <v>1</v>
      </c>
      <c r="BQ11">
        <v>452</v>
      </c>
      <c r="BR11">
        <v>452</v>
      </c>
      <c r="BS11">
        <v>5</v>
      </c>
      <c r="BT11">
        <v>0</v>
      </c>
      <c r="BU11">
        <v>1</v>
      </c>
      <c r="BV11">
        <v>15</v>
      </c>
      <c r="BW11">
        <v>0</v>
      </c>
      <c r="BX11">
        <v>50</v>
      </c>
      <c r="BY11" s="88">
        <v>5408545.7999999998</v>
      </c>
      <c r="BZ11" s="88">
        <v>4196072.66</v>
      </c>
      <c r="CA11" s="88">
        <v>1076020.51</v>
      </c>
      <c r="CB11" s="88">
        <f t="shared" si="0"/>
        <v>10680638.970000001</v>
      </c>
    </row>
    <row r="12" spans="1:80" s="46" customFormat="1" ht="15.75" thickBot="1" x14ac:dyDescent="0.3">
      <c r="A12" s="46" t="s">
        <v>692</v>
      </c>
      <c r="B12" s="46" t="s">
        <v>693</v>
      </c>
      <c r="C12" s="46" t="s">
        <v>647</v>
      </c>
      <c r="D12" s="46" t="s">
        <v>221</v>
      </c>
      <c r="E12" s="46" t="s">
        <v>694</v>
      </c>
      <c r="F12" s="46" t="s">
        <v>366</v>
      </c>
      <c r="G12" s="46" t="s">
        <v>695</v>
      </c>
      <c r="H12" s="46" t="s">
        <v>368</v>
      </c>
      <c r="I12" s="46" t="s">
        <v>696</v>
      </c>
      <c r="J12" s="46" t="s">
        <v>370</v>
      </c>
      <c r="K12" s="46" t="s">
        <v>474</v>
      </c>
      <c r="L12" s="46" t="s">
        <v>697</v>
      </c>
      <c r="M12" s="46">
        <v>1212</v>
      </c>
      <c r="N12" s="46">
        <v>999</v>
      </c>
      <c r="O12" s="46">
        <v>1</v>
      </c>
      <c r="P12" s="46">
        <v>1</v>
      </c>
      <c r="Q12" s="46">
        <v>3</v>
      </c>
      <c r="R12" s="46">
        <v>1212</v>
      </c>
      <c r="S12" s="46">
        <v>0</v>
      </c>
      <c r="T12" s="46">
        <v>0</v>
      </c>
      <c r="U12" s="46">
        <v>1</v>
      </c>
      <c r="V12" s="46">
        <v>0</v>
      </c>
      <c r="W12" s="46">
        <v>275</v>
      </c>
      <c r="X12" s="46">
        <v>8</v>
      </c>
      <c r="Y12" s="46">
        <v>1</v>
      </c>
      <c r="Z12" s="46">
        <v>1</v>
      </c>
      <c r="AA12" s="46">
        <v>0</v>
      </c>
      <c r="AB12" s="46">
        <v>338</v>
      </c>
      <c r="AC12" s="46">
        <v>1</v>
      </c>
      <c r="AD12" s="46">
        <v>1</v>
      </c>
      <c r="AE12" s="46">
        <v>3</v>
      </c>
      <c r="AF12" s="46">
        <v>20</v>
      </c>
      <c r="AG12" s="46">
        <v>492</v>
      </c>
      <c r="AH12" s="46">
        <v>2500</v>
      </c>
      <c r="AI12" s="46">
        <v>0</v>
      </c>
      <c r="AJ12" s="46">
        <v>21</v>
      </c>
      <c r="AK12" s="46">
        <v>0</v>
      </c>
      <c r="AL12" s="46">
        <v>1</v>
      </c>
      <c r="AM12" s="46">
        <v>0</v>
      </c>
      <c r="AN12" s="46">
        <v>0</v>
      </c>
      <c r="AO12" s="46">
        <v>0</v>
      </c>
      <c r="AP12" s="46">
        <v>1</v>
      </c>
      <c r="AQ12" s="46">
        <v>330</v>
      </c>
      <c r="AR12" s="46">
        <v>204</v>
      </c>
      <c r="AS12" s="46">
        <v>2</v>
      </c>
      <c r="AT12" s="46">
        <v>0</v>
      </c>
      <c r="AU12" s="46">
        <v>2</v>
      </c>
      <c r="AV12" s="46">
        <v>1214</v>
      </c>
      <c r="AW12" s="46">
        <v>2</v>
      </c>
      <c r="AX12" s="46">
        <v>2</v>
      </c>
      <c r="AY12" s="46">
        <v>2</v>
      </c>
      <c r="AZ12" s="46">
        <v>0</v>
      </c>
      <c r="BA12" s="46">
        <v>1</v>
      </c>
      <c r="BB12" s="46">
        <v>14000</v>
      </c>
      <c r="BC12" s="46">
        <v>25</v>
      </c>
      <c r="BD12" s="46">
        <v>25</v>
      </c>
      <c r="BE12" s="46">
        <v>25</v>
      </c>
      <c r="BF12" s="46">
        <v>28</v>
      </c>
      <c r="BG12" s="46">
        <v>1</v>
      </c>
      <c r="BH12" s="46">
        <v>1</v>
      </c>
      <c r="BI12" s="46">
        <v>1</v>
      </c>
      <c r="BJ12" s="46">
        <v>41</v>
      </c>
      <c r="BK12" s="46">
        <v>41</v>
      </c>
      <c r="BL12" s="46">
        <v>41</v>
      </c>
      <c r="BM12" s="46">
        <v>0</v>
      </c>
      <c r="BN12" s="46">
        <v>1</v>
      </c>
      <c r="BO12" s="46">
        <v>1</v>
      </c>
      <c r="BP12" s="46">
        <v>150</v>
      </c>
      <c r="BQ12" s="46">
        <v>1212</v>
      </c>
      <c r="BR12" s="46">
        <v>1212</v>
      </c>
      <c r="BS12" s="46">
        <v>4</v>
      </c>
      <c r="BT12" s="46">
        <v>0</v>
      </c>
      <c r="BU12" s="46">
        <v>5</v>
      </c>
      <c r="BV12" s="46">
        <v>0</v>
      </c>
      <c r="BW12" s="46">
        <v>0</v>
      </c>
      <c r="BX12" s="46">
        <v>45</v>
      </c>
      <c r="BY12" s="91">
        <v>18829901.59</v>
      </c>
      <c r="BZ12" s="91">
        <v>10965149.68</v>
      </c>
      <c r="CA12" s="91">
        <v>1348099.29</v>
      </c>
      <c r="CB12" s="91">
        <f t="shared" si="0"/>
        <v>31143150.559999999</v>
      </c>
    </row>
    <row r="13" spans="1:80" ht="15.75" thickBot="1" x14ac:dyDescent="0.3">
      <c r="A13" t="s">
        <v>698</v>
      </c>
      <c r="B13" t="s">
        <v>699</v>
      </c>
      <c r="C13" t="s">
        <v>647</v>
      </c>
      <c r="D13" t="s">
        <v>329</v>
      </c>
      <c r="E13" t="s">
        <v>592</v>
      </c>
      <c r="F13" t="s">
        <v>700</v>
      </c>
      <c r="G13" t="s">
        <v>594</v>
      </c>
      <c r="H13" t="s">
        <v>595</v>
      </c>
      <c r="I13" t="s">
        <v>701</v>
      </c>
      <c r="J13" t="s">
        <v>597</v>
      </c>
      <c r="K13" t="s">
        <v>702</v>
      </c>
      <c r="L13" t="s">
        <v>703</v>
      </c>
      <c r="M13">
        <v>1277</v>
      </c>
      <c r="N13">
        <v>1019</v>
      </c>
      <c r="O13">
        <v>1</v>
      </c>
      <c r="P13">
        <v>1</v>
      </c>
      <c r="Q13">
        <v>38</v>
      </c>
      <c r="R13">
        <v>1277</v>
      </c>
      <c r="S13">
        <v>60</v>
      </c>
      <c r="T13">
        <v>1</v>
      </c>
      <c r="U13">
        <v>1277</v>
      </c>
      <c r="V13">
        <v>0</v>
      </c>
      <c r="W13">
        <v>232</v>
      </c>
      <c r="X13">
        <v>44</v>
      </c>
      <c r="Y13">
        <v>0</v>
      </c>
      <c r="Z13">
        <v>2</v>
      </c>
      <c r="AA13">
        <v>0</v>
      </c>
      <c r="AC13">
        <v>1</v>
      </c>
      <c r="AD13">
        <v>1</v>
      </c>
      <c r="AE13">
        <v>12</v>
      </c>
      <c r="AF13">
        <v>0</v>
      </c>
      <c r="AG13">
        <v>492</v>
      </c>
      <c r="AI13">
        <v>1</v>
      </c>
      <c r="AJ13">
        <v>0</v>
      </c>
      <c r="AK13">
        <v>0</v>
      </c>
      <c r="AL13">
        <v>9</v>
      </c>
      <c r="AM13">
        <v>1</v>
      </c>
      <c r="AN13">
        <v>0</v>
      </c>
      <c r="AO13">
        <v>0</v>
      </c>
      <c r="AP13">
        <v>1</v>
      </c>
      <c r="AQ13">
        <v>272</v>
      </c>
      <c r="AR13">
        <v>189</v>
      </c>
      <c r="AS13">
        <v>0</v>
      </c>
      <c r="AT13">
        <v>272</v>
      </c>
      <c r="AU13">
        <v>1260</v>
      </c>
      <c r="AV13">
        <v>4</v>
      </c>
      <c r="AW13">
        <v>34</v>
      </c>
      <c r="AX13">
        <v>10</v>
      </c>
      <c r="AY13">
        <v>10</v>
      </c>
      <c r="AZ13">
        <v>32000</v>
      </c>
      <c r="BA13">
        <v>2</v>
      </c>
      <c r="BB13">
        <v>48000</v>
      </c>
      <c r="BC13">
        <v>29</v>
      </c>
      <c r="BD13">
        <v>7</v>
      </c>
      <c r="BE13">
        <v>36</v>
      </c>
      <c r="BG13">
        <v>1</v>
      </c>
      <c r="BH13">
        <v>1</v>
      </c>
      <c r="BM13">
        <v>0</v>
      </c>
      <c r="BN13">
        <v>1</v>
      </c>
      <c r="BO13">
        <v>2</v>
      </c>
      <c r="BP13">
        <v>0</v>
      </c>
      <c r="BQ13">
        <v>1281</v>
      </c>
      <c r="BR13">
        <v>1281</v>
      </c>
      <c r="BS13">
        <v>8</v>
      </c>
      <c r="BT13">
        <v>1</v>
      </c>
      <c r="BU13">
        <v>250</v>
      </c>
      <c r="BV13">
        <v>0</v>
      </c>
      <c r="BW13">
        <v>0</v>
      </c>
      <c r="BX13">
        <v>50</v>
      </c>
      <c r="BY13" s="88">
        <v>19659844.510000002</v>
      </c>
      <c r="BZ13" s="88">
        <v>11769005.58</v>
      </c>
      <c r="CA13" s="88">
        <v>971204.53</v>
      </c>
      <c r="CB13" s="88">
        <f t="shared" si="0"/>
        <v>32400054.620000005</v>
      </c>
    </row>
    <row r="14" spans="1:80" ht="15.75" thickBot="1" x14ac:dyDescent="0.3">
      <c r="A14" t="s">
        <v>704</v>
      </c>
      <c r="B14" t="s">
        <v>699</v>
      </c>
      <c r="C14" t="s">
        <v>647</v>
      </c>
      <c r="D14" t="s">
        <v>318</v>
      </c>
      <c r="E14" t="s">
        <v>705</v>
      </c>
      <c r="F14" t="s">
        <v>320</v>
      </c>
      <c r="G14" t="s">
        <v>321</v>
      </c>
      <c r="H14" t="s">
        <v>322</v>
      </c>
      <c r="I14" t="s">
        <v>323</v>
      </c>
      <c r="J14" t="s">
        <v>706</v>
      </c>
      <c r="K14" t="s">
        <v>707</v>
      </c>
      <c r="L14" t="s">
        <v>423</v>
      </c>
      <c r="M14">
        <v>328</v>
      </c>
      <c r="N14">
        <v>273</v>
      </c>
      <c r="O14">
        <v>1</v>
      </c>
      <c r="P14">
        <v>1</v>
      </c>
      <c r="Q14">
        <v>7</v>
      </c>
      <c r="R14">
        <v>328</v>
      </c>
      <c r="S14">
        <v>33</v>
      </c>
      <c r="T14">
        <v>3</v>
      </c>
      <c r="U14">
        <v>263</v>
      </c>
      <c r="V14">
        <v>0</v>
      </c>
      <c r="W14">
        <v>71</v>
      </c>
      <c r="X14">
        <v>279</v>
      </c>
      <c r="Y14">
        <v>2</v>
      </c>
      <c r="Z14">
        <v>1</v>
      </c>
      <c r="AA14">
        <v>0</v>
      </c>
      <c r="AB14">
        <v>80</v>
      </c>
      <c r="AC14">
        <v>4</v>
      </c>
      <c r="AD14">
        <v>1</v>
      </c>
      <c r="AE14">
        <v>250</v>
      </c>
      <c r="AF14">
        <v>0</v>
      </c>
      <c r="AG14">
        <v>140</v>
      </c>
      <c r="AH14">
        <v>1436</v>
      </c>
      <c r="AI14">
        <v>0</v>
      </c>
      <c r="AJ14">
        <v>0</v>
      </c>
      <c r="AK14">
        <v>0</v>
      </c>
      <c r="AL14">
        <v>5</v>
      </c>
      <c r="AM14">
        <v>0</v>
      </c>
      <c r="AN14">
        <v>16</v>
      </c>
      <c r="AO14">
        <v>2</v>
      </c>
      <c r="AP14">
        <v>116</v>
      </c>
      <c r="AQ14">
        <v>80</v>
      </c>
      <c r="AR14">
        <v>60</v>
      </c>
      <c r="AS14">
        <v>3</v>
      </c>
      <c r="AT14">
        <v>0</v>
      </c>
      <c r="AU14">
        <v>0</v>
      </c>
      <c r="AV14">
        <v>3</v>
      </c>
      <c r="AW14">
        <v>0</v>
      </c>
      <c r="AX14">
        <v>0</v>
      </c>
      <c r="AY14">
        <v>0</v>
      </c>
      <c r="AZ14">
        <v>0</v>
      </c>
      <c r="BA14">
        <v>0</v>
      </c>
      <c r="BB14">
        <v>0</v>
      </c>
      <c r="BC14">
        <v>2</v>
      </c>
      <c r="BD14">
        <v>2</v>
      </c>
      <c r="BE14">
        <v>3</v>
      </c>
      <c r="BF14">
        <v>1</v>
      </c>
      <c r="BG14">
        <v>1</v>
      </c>
      <c r="BH14">
        <v>1</v>
      </c>
      <c r="BI14">
        <v>1</v>
      </c>
      <c r="BJ14">
        <v>0.1</v>
      </c>
      <c r="BK14">
        <v>0.1</v>
      </c>
      <c r="BL14">
        <v>0</v>
      </c>
      <c r="BM14">
        <v>0</v>
      </c>
      <c r="BN14">
        <v>1</v>
      </c>
      <c r="BO14">
        <v>0</v>
      </c>
      <c r="BP14">
        <v>2</v>
      </c>
      <c r="BQ14">
        <v>322</v>
      </c>
      <c r="BR14">
        <v>0</v>
      </c>
      <c r="BS14">
        <v>0</v>
      </c>
      <c r="BT14">
        <v>0</v>
      </c>
      <c r="BU14">
        <v>0</v>
      </c>
      <c r="BV14">
        <v>0</v>
      </c>
      <c r="BW14">
        <v>0</v>
      </c>
      <c r="BX14">
        <v>110</v>
      </c>
      <c r="BY14" s="88">
        <v>8323905</v>
      </c>
      <c r="BZ14" s="88">
        <v>2894225.56</v>
      </c>
      <c r="CA14" s="88">
        <v>380131.32</v>
      </c>
      <c r="CB14" s="88">
        <f t="shared" si="0"/>
        <v>11598261.880000001</v>
      </c>
    </row>
    <row r="15" spans="1:80" ht="15.75" thickBot="1" x14ac:dyDescent="0.3">
      <c r="D15" t="s">
        <v>359</v>
      </c>
      <c r="BY15" s="74">
        <v>8859236.9100000001</v>
      </c>
      <c r="BZ15" s="74">
        <v>13807512.51</v>
      </c>
      <c r="CA15" s="74">
        <v>18607623.43</v>
      </c>
      <c r="CB15" s="88">
        <f t="shared" si="0"/>
        <v>41274372.850000001</v>
      </c>
    </row>
    <row r="16" spans="1:80" x14ac:dyDescent="0.25">
      <c r="D16" s="48" t="s">
        <v>1</v>
      </c>
      <c r="E16" t="s">
        <v>448</v>
      </c>
      <c r="F16" t="s">
        <v>708</v>
      </c>
      <c r="G16" t="s">
        <v>5</v>
      </c>
      <c r="H16" t="s">
        <v>450</v>
      </c>
      <c r="I16" t="s">
        <v>451</v>
      </c>
      <c r="J16" t="s">
        <v>452</v>
      </c>
      <c r="M16">
        <f>SUM(M2:M15)</f>
        <v>11485</v>
      </c>
      <c r="N16">
        <f t="shared" ref="N16:BX16" si="1">SUM(N2:N15)</f>
        <v>23504</v>
      </c>
      <c r="O16">
        <f t="shared" si="1"/>
        <v>43</v>
      </c>
      <c r="P16">
        <f t="shared" si="1"/>
        <v>20</v>
      </c>
      <c r="Q16">
        <f t="shared" si="1"/>
        <v>135</v>
      </c>
      <c r="R16">
        <f t="shared" si="1"/>
        <v>11989</v>
      </c>
      <c r="S16">
        <f t="shared" si="1"/>
        <v>613</v>
      </c>
      <c r="T16">
        <f t="shared" si="1"/>
        <v>47</v>
      </c>
      <c r="U16">
        <f t="shared" si="1"/>
        <v>3613</v>
      </c>
      <c r="V16">
        <f t="shared" si="1"/>
        <v>0</v>
      </c>
      <c r="W16">
        <f t="shared" si="1"/>
        <v>2506</v>
      </c>
      <c r="X16">
        <f t="shared" si="1"/>
        <v>1835</v>
      </c>
      <c r="Y16">
        <f t="shared" si="1"/>
        <v>36</v>
      </c>
      <c r="Z16">
        <f t="shared" si="1"/>
        <v>20</v>
      </c>
      <c r="AA16">
        <f t="shared" si="1"/>
        <v>1097</v>
      </c>
      <c r="AB16">
        <f t="shared" si="1"/>
        <v>2621</v>
      </c>
      <c r="AC16">
        <f t="shared" si="1"/>
        <v>26</v>
      </c>
      <c r="AD16">
        <f t="shared" si="1"/>
        <v>20</v>
      </c>
      <c r="AE16">
        <f t="shared" si="1"/>
        <v>293</v>
      </c>
      <c r="AF16">
        <f t="shared" si="1"/>
        <v>36</v>
      </c>
      <c r="AG16">
        <f t="shared" si="1"/>
        <v>4738</v>
      </c>
      <c r="AH16">
        <f t="shared" si="1"/>
        <v>26736</v>
      </c>
      <c r="AI16">
        <f t="shared" si="1"/>
        <v>92</v>
      </c>
      <c r="AJ16">
        <f t="shared" si="1"/>
        <v>41</v>
      </c>
      <c r="AK16">
        <f t="shared" si="1"/>
        <v>4</v>
      </c>
      <c r="AL16">
        <f t="shared" si="1"/>
        <v>34</v>
      </c>
      <c r="AM16">
        <f t="shared" si="1"/>
        <v>2</v>
      </c>
      <c r="AN16">
        <f t="shared" si="1"/>
        <v>2689</v>
      </c>
      <c r="AO16">
        <f t="shared" si="1"/>
        <v>2359</v>
      </c>
      <c r="AP16">
        <f t="shared" si="1"/>
        <v>1873</v>
      </c>
      <c r="AQ16">
        <f t="shared" si="1"/>
        <v>2703</v>
      </c>
      <c r="AR16">
        <f t="shared" si="1"/>
        <v>2108</v>
      </c>
      <c r="AS16">
        <f t="shared" si="1"/>
        <v>26</v>
      </c>
      <c r="AT16">
        <f t="shared" si="1"/>
        <v>1304</v>
      </c>
      <c r="AU16">
        <f t="shared" si="1"/>
        <v>7406</v>
      </c>
      <c r="AV16">
        <f t="shared" si="1"/>
        <v>1237</v>
      </c>
      <c r="AW16">
        <f t="shared" si="1"/>
        <v>61</v>
      </c>
      <c r="AX16">
        <f t="shared" si="1"/>
        <v>44</v>
      </c>
      <c r="AY16">
        <f t="shared" si="1"/>
        <v>27</v>
      </c>
      <c r="AZ16">
        <f t="shared" si="1"/>
        <v>182000</v>
      </c>
      <c r="BA16">
        <f t="shared" si="1"/>
        <v>5</v>
      </c>
      <c r="BB16">
        <f t="shared" si="1"/>
        <v>102710</v>
      </c>
      <c r="BC16">
        <f t="shared" si="1"/>
        <v>262</v>
      </c>
      <c r="BD16">
        <f t="shared" si="1"/>
        <v>264</v>
      </c>
      <c r="BE16">
        <f t="shared" si="1"/>
        <v>130</v>
      </c>
      <c r="BF16">
        <f t="shared" si="1"/>
        <v>220</v>
      </c>
      <c r="BG16">
        <f t="shared" si="1"/>
        <v>14</v>
      </c>
      <c r="BH16">
        <f t="shared" si="1"/>
        <v>13</v>
      </c>
      <c r="BI16">
        <f t="shared" si="1"/>
        <v>17</v>
      </c>
      <c r="BJ16">
        <f t="shared" si="1"/>
        <v>303.10000000000002</v>
      </c>
      <c r="BK16">
        <f t="shared" si="1"/>
        <v>438.1</v>
      </c>
      <c r="BL16">
        <f t="shared" si="1"/>
        <v>137</v>
      </c>
      <c r="BM16">
        <f t="shared" si="1"/>
        <v>2</v>
      </c>
      <c r="BN16">
        <f t="shared" si="1"/>
        <v>13</v>
      </c>
      <c r="BO16">
        <f t="shared" si="1"/>
        <v>9</v>
      </c>
      <c r="BP16">
        <f t="shared" si="1"/>
        <v>353</v>
      </c>
      <c r="BQ16">
        <f t="shared" si="1"/>
        <v>11076</v>
      </c>
      <c r="BR16">
        <f t="shared" si="1"/>
        <v>10992</v>
      </c>
      <c r="BS16">
        <f t="shared" si="1"/>
        <v>23</v>
      </c>
      <c r="BT16">
        <f t="shared" si="1"/>
        <v>3</v>
      </c>
      <c r="BU16">
        <f t="shared" si="1"/>
        <v>1033</v>
      </c>
      <c r="BV16">
        <f t="shared" si="1"/>
        <v>15</v>
      </c>
      <c r="BW16">
        <f t="shared" si="1"/>
        <v>0</v>
      </c>
      <c r="BX16">
        <f t="shared" si="1"/>
        <v>748</v>
      </c>
      <c r="BY16" s="61">
        <f t="shared" ref="BY16:CB16" si="2">SUM(BY2:BY15)</f>
        <v>177709136.28999999</v>
      </c>
      <c r="BZ16" s="61">
        <f t="shared" si="2"/>
        <v>107444027.86000001</v>
      </c>
      <c r="CA16" s="61">
        <f t="shared" si="2"/>
        <v>28352508.719999999</v>
      </c>
      <c r="CB16" s="61">
        <f t="shared" si="2"/>
        <v>313505672.87000006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L16"/>
  <sheetViews>
    <sheetView workbookViewId="0">
      <selection activeCell="I16" sqref="I16"/>
    </sheetView>
  </sheetViews>
  <sheetFormatPr baseColWidth="10" defaultColWidth="11.42578125" defaultRowHeight="15" x14ac:dyDescent="0.25"/>
  <cols>
    <col min="1" max="1" width="39.42578125" bestFit="1" customWidth="1"/>
    <col min="2" max="3" width="11.42578125" hidden="1" customWidth="1"/>
    <col min="4" max="4" width="19.42578125" hidden="1" customWidth="1"/>
    <col min="5" max="6" width="11.42578125" hidden="1" customWidth="1"/>
    <col min="7" max="8" width="11.42578125" customWidth="1"/>
    <col min="9" max="10" width="16.28515625" bestFit="1" customWidth="1"/>
    <col min="11" max="11" width="15.140625" bestFit="1" customWidth="1"/>
    <col min="12" max="12" width="16.28515625" bestFit="1" customWidth="1"/>
  </cols>
  <sheetData>
    <row r="1" spans="1:12" ht="128.25" x14ac:dyDescent="0.25">
      <c r="A1" t="s">
        <v>138</v>
      </c>
      <c r="B1" s="66" t="s">
        <v>709</v>
      </c>
      <c r="C1" s="93" t="s">
        <v>710</v>
      </c>
      <c r="D1" t="s">
        <v>711</v>
      </c>
      <c r="E1" t="s">
        <v>712</v>
      </c>
      <c r="F1" t="s">
        <v>713</v>
      </c>
      <c r="G1" t="s">
        <v>714</v>
      </c>
      <c r="H1" t="s">
        <v>715</v>
      </c>
      <c r="I1" s="1" t="s">
        <v>15</v>
      </c>
      <c r="J1" s="1" t="s">
        <v>216</v>
      </c>
      <c r="K1" s="1" t="s">
        <v>217</v>
      </c>
      <c r="L1" s="1" t="s">
        <v>218</v>
      </c>
    </row>
    <row r="2" spans="1:12" ht="27" thickBot="1" x14ac:dyDescent="0.3">
      <c r="A2" s="66" t="s">
        <v>221</v>
      </c>
      <c r="B2">
        <v>1009</v>
      </c>
      <c r="C2">
        <v>1683</v>
      </c>
      <c r="D2">
        <v>217</v>
      </c>
      <c r="E2">
        <v>358</v>
      </c>
      <c r="F2">
        <v>668</v>
      </c>
      <c r="G2">
        <v>110</v>
      </c>
      <c r="H2" s="95">
        <v>600000</v>
      </c>
      <c r="I2" s="74">
        <v>28927905.359999999</v>
      </c>
      <c r="J2" s="74">
        <v>18717891.359999999</v>
      </c>
      <c r="K2" s="74">
        <v>1573523.28</v>
      </c>
      <c r="L2" s="88">
        <f>SUM(I2:K2)</f>
        <v>49219320</v>
      </c>
    </row>
    <row r="3" spans="1:12" ht="15.75" thickBot="1" x14ac:dyDescent="0.3">
      <c r="A3" s="66" t="s">
        <v>232</v>
      </c>
      <c r="B3">
        <v>836</v>
      </c>
      <c r="C3">
        <v>1395</v>
      </c>
      <c r="D3">
        <v>229</v>
      </c>
      <c r="E3">
        <v>254</v>
      </c>
      <c r="F3">
        <v>486</v>
      </c>
      <c r="G3">
        <v>0</v>
      </c>
      <c r="H3" s="96"/>
      <c r="I3" s="74">
        <v>27654513.149999999</v>
      </c>
      <c r="J3" s="74">
        <v>16075957.18</v>
      </c>
      <c r="K3" s="74">
        <v>883478.25</v>
      </c>
      <c r="L3" s="88">
        <f t="shared" ref="L3:L15" si="0">SUM(I3:K3)</f>
        <v>44613948.579999998</v>
      </c>
    </row>
    <row r="4" spans="1:12" ht="15.75" thickBot="1" x14ac:dyDescent="0.3">
      <c r="A4" s="66" t="s">
        <v>243</v>
      </c>
      <c r="B4">
        <v>880</v>
      </c>
      <c r="C4">
        <v>1467</v>
      </c>
      <c r="D4">
        <v>172</v>
      </c>
      <c r="E4">
        <v>240</v>
      </c>
      <c r="F4">
        <v>610</v>
      </c>
      <c r="G4">
        <v>0</v>
      </c>
      <c r="H4" s="96"/>
      <c r="I4" s="74">
        <v>21447275.780000001</v>
      </c>
      <c r="J4" s="74">
        <v>12216412.029999999</v>
      </c>
      <c r="K4" s="74">
        <v>757143.07</v>
      </c>
      <c r="L4" s="88">
        <f t="shared" si="0"/>
        <v>34420830.880000003</v>
      </c>
    </row>
    <row r="5" spans="1:12" ht="15.75" thickBot="1" x14ac:dyDescent="0.3">
      <c r="A5" s="66" t="s">
        <v>254</v>
      </c>
      <c r="B5">
        <v>1032</v>
      </c>
      <c r="C5">
        <v>1721</v>
      </c>
      <c r="D5">
        <v>297</v>
      </c>
      <c r="E5">
        <v>298</v>
      </c>
      <c r="F5">
        <v>701</v>
      </c>
      <c r="G5">
        <v>324</v>
      </c>
      <c r="H5" s="95">
        <v>126360</v>
      </c>
      <c r="I5" s="74">
        <v>23516299.440000001</v>
      </c>
      <c r="J5" s="74">
        <v>13702818.119999999</v>
      </c>
      <c r="K5" s="74">
        <v>1059300.81</v>
      </c>
      <c r="L5" s="88">
        <f t="shared" si="0"/>
        <v>38278418.370000005</v>
      </c>
    </row>
    <row r="6" spans="1:12" ht="15.75" thickBot="1" x14ac:dyDescent="0.3">
      <c r="A6" s="66" t="s">
        <v>265</v>
      </c>
      <c r="B6">
        <v>996</v>
      </c>
      <c r="C6">
        <v>1661</v>
      </c>
      <c r="D6">
        <v>194</v>
      </c>
      <c r="E6">
        <v>195</v>
      </c>
      <c r="F6">
        <v>467</v>
      </c>
      <c r="G6">
        <v>62</v>
      </c>
      <c r="H6" s="97">
        <v>30500</v>
      </c>
      <c r="I6" s="74">
        <v>18475645.960000001</v>
      </c>
      <c r="J6" s="74">
        <v>9683776.9800000004</v>
      </c>
      <c r="K6" s="74">
        <v>881698.94</v>
      </c>
      <c r="L6" s="88">
        <f t="shared" si="0"/>
        <v>29041121.880000003</v>
      </c>
    </row>
    <row r="7" spans="1:12" ht="15.75" thickBot="1" x14ac:dyDescent="0.3">
      <c r="A7" s="66" t="s">
        <v>276</v>
      </c>
      <c r="B7">
        <v>662</v>
      </c>
      <c r="C7">
        <v>1104</v>
      </c>
      <c r="D7">
        <v>286</v>
      </c>
      <c r="E7">
        <v>318</v>
      </c>
      <c r="F7">
        <v>696</v>
      </c>
      <c r="G7">
        <v>120</v>
      </c>
      <c r="H7" s="95">
        <v>102000</v>
      </c>
      <c r="I7" s="74">
        <v>22108413.190000001</v>
      </c>
      <c r="J7" s="74">
        <v>13132040.789999999</v>
      </c>
      <c r="K7" s="74">
        <v>893631.31</v>
      </c>
      <c r="L7" s="88">
        <f t="shared" si="0"/>
        <v>36134085.290000007</v>
      </c>
    </row>
    <row r="8" spans="1:12" ht="15.75" thickBot="1" x14ac:dyDescent="0.3">
      <c r="A8" s="66" t="s">
        <v>287</v>
      </c>
      <c r="B8">
        <v>551</v>
      </c>
      <c r="C8">
        <v>920</v>
      </c>
      <c r="D8">
        <v>159</v>
      </c>
      <c r="E8">
        <v>163</v>
      </c>
      <c r="F8">
        <v>354</v>
      </c>
      <c r="G8">
        <v>262</v>
      </c>
      <c r="H8" s="95">
        <v>152800</v>
      </c>
      <c r="I8" s="74">
        <v>17304642.890000001</v>
      </c>
      <c r="J8" s="74">
        <v>8887730.4900000002</v>
      </c>
      <c r="K8" s="74">
        <v>584069.87</v>
      </c>
      <c r="L8" s="88">
        <f t="shared" si="0"/>
        <v>26776443.250000004</v>
      </c>
    </row>
    <row r="9" spans="1:12" ht="15.75" thickBot="1" x14ac:dyDescent="0.3">
      <c r="A9" s="66" t="s">
        <v>296</v>
      </c>
      <c r="B9">
        <v>1026</v>
      </c>
      <c r="C9">
        <v>1712</v>
      </c>
      <c r="D9">
        <v>207</v>
      </c>
      <c r="E9">
        <v>253</v>
      </c>
      <c r="F9">
        <v>636</v>
      </c>
      <c r="G9">
        <v>0</v>
      </c>
      <c r="H9" s="96"/>
      <c r="I9" s="74">
        <v>18348916.309999999</v>
      </c>
      <c r="J9" s="88">
        <v>13456838.869999999</v>
      </c>
      <c r="K9" s="74">
        <v>1403231.64</v>
      </c>
      <c r="L9" s="88">
        <f t="shared" si="0"/>
        <v>33208986.82</v>
      </c>
    </row>
    <row r="10" spans="1:12" ht="15.75" thickBot="1" x14ac:dyDescent="0.3">
      <c r="A10" s="83" t="s">
        <v>307</v>
      </c>
      <c r="B10">
        <v>467</v>
      </c>
      <c r="C10">
        <v>779</v>
      </c>
      <c r="D10">
        <v>57</v>
      </c>
      <c r="E10">
        <v>145</v>
      </c>
      <c r="F10">
        <v>307</v>
      </c>
      <c r="G10">
        <v>0</v>
      </c>
      <c r="H10" s="96"/>
      <c r="I10" s="74">
        <v>14523270.029999999</v>
      </c>
      <c r="J10" s="74">
        <v>8687715.1999999993</v>
      </c>
      <c r="K10" s="90">
        <v>597544.98</v>
      </c>
      <c r="L10" s="88">
        <f t="shared" si="0"/>
        <v>23808530.209999997</v>
      </c>
    </row>
    <row r="11" spans="1:12" ht="15.75" thickBot="1" x14ac:dyDescent="0.3">
      <c r="A11" s="66" t="s">
        <v>318</v>
      </c>
      <c r="B11">
        <v>297</v>
      </c>
      <c r="C11">
        <v>496</v>
      </c>
      <c r="D11">
        <v>60</v>
      </c>
      <c r="E11">
        <v>80</v>
      </c>
      <c r="F11">
        <v>183</v>
      </c>
      <c r="G11">
        <v>16</v>
      </c>
      <c r="H11" s="97">
        <v>9860</v>
      </c>
      <c r="I11" s="74">
        <v>13028653.380000001</v>
      </c>
      <c r="J11" s="74">
        <v>5267040.07</v>
      </c>
      <c r="K11" s="74">
        <v>451677.72</v>
      </c>
      <c r="L11" s="88">
        <f t="shared" si="0"/>
        <v>18747371.170000002</v>
      </c>
    </row>
    <row r="12" spans="1:12" ht="15.75" thickBot="1" x14ac:dyDescent="0.3">
      <c r="A12" s="66" t="s">
        <v>329</v>
      </c>
      <c r="B12">
        <v>1006</v>
      </c>
      <c r="C12">
        <v>1678</v>
      </c>
      <c r="D12">
        <v>191</v>
      </c>
      <c r="E12">
        <v>310</v>
      </c>
      <c r="F12">
        <v>756</v>
      </c>
      <c r="G12">
        <v>70</v>
      </c>
      <c r="H12" s="97">
        <v>62000</v>
      </c>
      <c r="I12" s="74">
        <v>31428830.489999998</v>
      </c>
      <c r="J12" s="74">
        <v>19676591.600000001</v>
      </c>
      <c r="K12" s="74">
        <v>1267463.05</v>
      </c>
      <c r="L12" s="91">
        <f t="shared" si="0"/>
        <v>52372885.140000001</v>
      </c>
    </row>
    <row r="13" spans="1:12" ht="15.75" thickBot="1" x14ac:dyDescent="0.3">
      <c r="A13" s="66" t="s">
        <v>340</v>
      </c>
      <c r="B13">
        <v>894</v>
      </c>
      <c r="C13">
        <v>1490</v>
      </c>
      <c r="D13">
        <v>0</v>
      </c>
      <c r="E13">
        <v>283</v>
      </c>
      <c r="F13">
        <v>704</v>
      </c>
      <c r="G13">
        <v>0</v>
      </c>
      <c r="H13" s="96"/>
      <c r="I13" s="74">
        <v>21452578.789999999</v>
      </c>
      <c r="J13" s="74">
        <v>14106753.199999999</v>
      </c>
      <c r="K13" s="74">
        <v>866719.18</v>
      </c>
      <c r="L13" s="88">
        <f t="shared" si="0"/>
        <v>36426051.169999994</v>
      </c>
    </row>
    <row r="14" spans="1:12" ht="27" thickBot="1" x14ac:dyDescent="0.3">
      <c r="A14" s="80" t="s">
        <v>350</v>
      </c>
      <c r="B14">
        <v>377</v>
      </c>
      <c r="C14">
        <v>629</v>
      </c>
      <c r="D14">
        <v>34</v>
      </c>
      <c r="E14">
        <v>98</v>
      </c>
      <c r="F14">
        <v>269</v>
      </c>
      <c r="G14">
        <v>0</v>
      </c>
      <c r="H14" s="96"/>
      <c r="I14" s="74">
        <v>8431887.1899999995</v>
      </c>
      <c r="J14" s="74">
        <v>7147356.5199999996</v>
      </c>
      <c r="K14" s="74">
        <v>1176766.5</v>
      </c>
      <c r="L14" s="88">
        <f t="shared" si="0"/>
        <v>16756010.209999999</v>
      </c>
    </row>
    <row r="15" spans="1:12" ht="15.75" thickBot="1" x14ac:dyDescent="0.3">
      <c r="A15" s="46" t="s">
        <v>359</v>
      </c>
      <c r="H15" s="96"/>
      <c r="I15" s="74">
        <v>14603750.07</v>
      </c>
      <c r="J15" s="74">
        <v>22286195.379999999</v>
      </c>
      <c r="K15" s="74">
        <v>19974293.960000001</v>
      </c>
      <c r="L15" s="88">
        <f t="shared" si="0"/>
        <v>56864239.410000004</v>
      </c>
    </row>
    <row r="16" spans="1:12" x14ac:dyDescent="0.25">
      <c r="A16" s="48" t="s">
        <v>1</v>
      </c>
      <c r="B16">
        <f>SUM(B2:B15)</f>
        <v>10033</v>
      </c>
      <c r="C16">
        <f t="shared" ref="C16:G16" si="1">SUM(C2:C15)</f>
        <v>16735</v>
      </c>
      <c r="D16">
        <f t="shared" si="1"/>
        <v>2103</v>
      </c>
      <c r="E16">
        <f t="shared" si="1"/>
        <v>2995</v>
      </c>
      <c r="F16">
        <f t="shared" si="1"/>
        <v>6837</v>
      </c>
      <c r="G16">
        <f t="shared" si="1"/>
        <v>964</v>
      </c>
      <c r="H16">
        <f>SUM(H2:H15)</f>
        <v>1083520</v>
      </c>
      <c r="I16" s="61">
        <f t="shared" ref="I16:L16" si="2">SUM(I2:I15)</f>
        <v>281252582.02999997</v>
      </c>
      <c r="J16" s="61">
        <f t="shared" si="2"/>
        <v>183045117.78999999</v>
      </c>
      <c r="K16" s="61">
        <f t="shared" si="2"/>
        <v>32370542.560000002</v>
      </c>
      <c r="L16" s="61">
        <f t="shared" si="2"/>
        <v>496668242.38</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
  <sheetViews>
    <sheetView topLeftCell="A5" workbookViewId="0">
      <selection activeCell="C9" sqref="C9"/>
    </sheetView>
  </sheetViews>
  <sheetFormatPr baseColWidth="10" defaultColWidth="11.42578125" defaultRowHeight="15" x14ac:dyDescent="0.25"/>
  <cols>
    <col min="1" max="1" width="30.42578125" customWidth="1"/>
    <col min="2" max="2" width="42.28515625" customWidth="1"/>
    <col min="3" max="3" width="15.5703125" style="53" customWidth="1"/>
  </cols>
  <sheetData>
    <row r="1" spans="1:3" x14ac:dyDescent="0.25">
      <c r="A1" s="58" t="s">
        <v>10</v>
      </c>
      <c r="B1" s="58" t="s">
        <v>11</v>
      </c>
      <c r="C1" s="51" t="s">
        <v>12</v>
      </c>
    </row>
    <row r="2" spans="1:3" x14ac:dyDescent="0.25">
      <c r="A2" s="149" t="s">
        <v>716</v>
      </c>
      <c r="B2" s="54" t="s">
        <v>18</v>
      </c>
      <c r="C2" s="56">
        <v>7.329310892346777E-2</v>
      </c>
    </row>
    <row r="3" spans="1:3" ht="30" x14ac:dyDescent="0.25">
      <c r="A3" s="149"/>
      <c r="B3" s="50" t="s">
        <v>717</v>
      </c>
      <c r="C3" s="52">
        <v>9232</v>
      </c>
    </row>
    <row r="4" spans="1:3" ht="30" x14ac:dyDescent="0.25">
      <c r="A4" s="149"/>
      <c r="B4" s="50" t="s">
        <v>22</v>
      </c>
      <c r="C4" s="52">
        <v>125960</v>
      </c>
    </row>
    <row r="5" spans="1:3" x14ac:dyDescent="0.25">
      <c r="A5" s="149" t="s">
        <v>25</v>
      </c>
      <c r="B5" s="54" t="s">
        <v>26</v>
      </c>
      <c r="C5" s="55">
        <v>6.3484002031488629E-3</v>
      </c>
    </row>
    <row r="6" spans="1:3" x14ac:dyDescent="0.25">
      <c r="A6" s="149"/>
      <c r="B6" s="50" t="s">
        <v>27</v>
      </c>
      <c r="C6" s="52">
        <v>11889</v>
      </c>
    </row>
    <row r="7" spans="1:3" x14ac:dyDescent="0.25">
      <c r="A7" s="149"/>
      <c r="B7" s="50" t="s">
        <v>31</v>
      </c>
      <c r="C7" s="52">
        <v>11814</v>
      </c>
    </row>
    <row r="8" spans="1:3" x14ac:dyDescent="0.25">
      <c r="A8" s="149" t="s">
        <v>35</v>
      </c>
      <c r="B8" s="54" t="s">
        <v>18</v>
      </c>
      <c r="C8" s="56">
        <v>0.6227921606581176</v>
      </c>
    </row>
    <row r="9" spans="1:3" ht="45" x14ac:dyDescent="0.25">
      <c r="A9" s="149"/>
      <c r="B9" s="50" t="s">
        <v>36</v>
      </c>
      <c r="C9" s="52">
        <v>2574</v>
      </c>
    </row>
    <row r="10" spans="1:3" ht="45" x14ac:dyDescent="0.25">
      <c r="A10" s="149"/>
      <c r="B10" s="50" t="s">
        <v>39</v>
      </c>
      <c r="C10" s="52">
        <v>4133</v>
      </c>
    </row>
    <row r="11" spans="1:3" x14ac:dyDescent="0.25">
      <c r="A11" s="149" t="s">
        <v>42</v>
      </c>
      <c r="B11" s="54" t="s">
        <v>43</v>
      </c>
      <c r="C11" s="56">
        <v>0.15523954630099879</v>
      </c>
    </row>
    <row r="12" spans="1:3" x14ac:dyDescent="0.25">
      <c r="A12" s="149"/>
      <c r="B12" s="50" t="s">
        <v>44</v>
      </c>
      <c r="C12" s="52">
        <v>11889</v>
      </c>
    </row>
    <row r="13" spans="1:3" ht="30" x14ac:dyDescent="0.25">
      <c r="A13" s="149"/>
      <c r="B13" s="50" t="s">
        <v>46</v>
      </c>
      <c r="C13" s="52">
        <v>4885</v>
      </c>
    </row>
    <row r="14" spans="1:3" x14ac:dyDescent="0.25">
      <c r="A14" s="149"/>
      <c r="B14" s="50" t="s">
        <v>48</v>
      </c>
      <c r="C14" s="52">
        <v>11814</v>
      </c>
    </row>
    <row r="15" spans="1:3" x14ac:dyDescent="0.25">
      <c r="A15" s="149"/>
      <c r="B15" s="50" t="s">
        <v>51</v>
      </c>
      <c r="C15" s="52">
        <v>2976</v>
      </c>
    </row>
    <row r="16" spans="1:3" x14ac:dyDescent="0.25">
      <c r="A16" s="149" t="s">
        <v>718</v>
      </c>
      <c r="B16" s="54" t="s">
        <v>18</v>
      </c>
      <c r="C16" s="56">
        <v>0.18247357214896717</v>
      </c>
    </row>
    <row r="17" spans="1:3" ht="30" x14ac:dyDescent="0.25">
      <c r="A17" s="149"/>
      <c r="B17" s="50" t="s">
        <v>55</v>
      </c>
      <c r="C17" s="52">
        <v>4885</v>
      </c>
    </row>
    <row r="18" spans="1:3" ht="30" x14ac:dyDescent="0.25">
      <c r="A18" s="149"/>
      <c r="B18" s="50" t="s">
        <v>63</v>
      </c>
      <c r="C18" s="52">
        <v>26771</v>
      </c>
    </row>
    <row r="19" spans="1:3" x14ac:dyDescent="0.25">
      <c r="A19" s="149" t="s">
        <v>68</v>
      </c>
      <c r="B19" s="54" t="s">
        <v>18</v>
      </c>
      <c r="C19" s="56">
        <v>0.96643026004728128</v>
      </c>
    </row>
    <row r="20" spans="1:3" ht="45" x14ac:dyDescent="0.25">
      <c r="A20" s="149"/>
      <c r="B20" s="50" t="s">
        <v>69</v>
      </c>
      <c r="C20" s="52">
        <v>2044</v>
      </c>
    </row>
    <row r="21" spans="1:3" x14ac:dyDescent="0.25">
      <c r="A21" s="149"/>
      <c r="B21" s="50" t="s">
        <v>72</v>
      </c>
      <c r="C21" s="52">
        <v>2115</v>
      </c>
    </row>
    <row r="22" spans="1:3" x14ac:dyDescent="0.25">
      <c r="A22" s="149" t="s">
        <v>74</v>
      </c>
      <c r="B22" s="50" t="s">
        <v>26</v>
      </c>
      <c r="C22" s="52"/>
    </row>
    <row r="23" spans="1:3" ht="30" x14ac:dyDescent="0.25">
      <c r="A23" s="149"/>
      <c r="B23" s="50" t="s">
        <v>75</v>
      </c>
      <c r="C23" s="52">
        <v>7759</v>
      </c>
    </row>
    <row r="24" spans="1:3" ht="30" x14ac:dyDescent="0.25">
      <c r="A24" s="149"/>
      <c r="B24" s="50" t="s">
        <v>77</v>
      </c>
      <c r="C24" s="52">
        <v>0</v>
      </c>
    </row>
    <row r="25" spans="1:3" x14ac:dyDescent="0.25">
      <c r="A25" s="149" t="s">
        <v>719</v>
      </c>
      <c r="B25" s="50" t="s">
        <v>26</v>
      </c>
      <c r="C25" s="52"/>
    </row>
    <row r="26" spans="1:3" ht="30" x14ac:dyDescent="0.25">
      <c r="A26" s="149"/>
      <c r="B26" s="50" t="s">
        <v>80</v>
      </c>
      <c r="C26" s="52">
        <v>9127</v>
      </c>
    </row>
    <row r="27" spans="1:3" ht="30" x14ac:dyDescent="0.25">
      <c r="A27" s="149"/>
      <c r="B27" s="50" t="s">
        <v>82</v>
      </c>
      <c r="C27" s="52">
        <v>0</v>
      </c>
    </row>
    <row r="28" spans="1:3" x14ac:dyDescent="0.25">
      <c r="A28" s="149" t="s">
        <v>84</v>
      </c>
      <c r="B28" s="50" t="s">
        <v>26</v>
      </c>
      <c r="C28" s="52"/>
    </row>
    <row r="29" spans="1:3" ht="30" x14ac:dyDescent="0.25">
      <c r="A29" s="149"/>
      <c r="B29" s="50" t="s">
        <v>85</v>
      </c>
      <c r="C29" s="52">
        <v>2688</v>
      </c>
    </row>
    <row r="30" spans="1:3" ht="30" x14ac:dyDescent="0.25">
      <c r="A30" s="149"/>
      <c r="B30" s="50" t="s">
        <v>87</v>
      </c>
      <c r="C30" s="52">
        <v>0</v>
      </c>
    </row>
    <row r="31" spans="1:3" x14ac:dyDescent="0.25">
      <c r="A31" s="149" t="s">
        <v>89</v>
      </c>
      <c r="B31" s="50" t="s">
        <v>26</v>
      </c>
      <c r="C31" s="52"/>
    </row>
    <row r="32" spans="1:3" ht="45" x14ac:dyDescent="0.25">
      <c r="A32" s="149"/>
      <c r="B32" s="50" t="s">
        <v>90</v>
      </c>
      <c r="C32" s="52">
        <v>1444500</v>
      </c>
    </row>
    <row r="33" spans="1:3" ht="45" x14ac:dyDescent="0.25">
      <c r="A33" s="149"/>
      <c r="B33" s="50" t="s">
        <v>92</v>
      </c>
      <c r="C33" s="52">
        <v>0</v>
      </c>
    </row>
    <row r="34" spans="1:3" x14ac:dyDescent="0.25">
      <c r="A34" s="149" t="s">
        <v>94</v>
      </c>
      <c r="B34" s="54" t="s">
        <v>18</v>
      </c>
      <c r="C34" s="56">
        <v>3.498950314905528E-2</v>
      </c>
    </row>
    <row r="35" spans="1:3" ht="30" x14ac:dyDescent="0.25">
      <c r="A35" s="149"/>
      <c r="B35" s="50" t="s">
        <v>95</v>
      </c>
      <c r="C35" s="52">
        <v>400</v>
      </c>
    </row>
    <row r="36" spans="1:3" ht="30" x14ac:dyDescent="0.25">
      <c r="A36" s="149"/>
      <c r="B36" s="50" t="s">
        <v>97</v>
      </c>
      <c r="C36" s="52">
        <v>11432</v>
      </c>
    </row>
    <row r="37" spans="1:3" x14ac:dyDescent="0.25">
      <c r="A37" s="149" t="s">
        <v>111</v>
      </c>
      <c r="B37" s="54" t="s">
        <v>18</v>
      </c>
      <c r="C37" s="56">
        <v>8.2681470266633028E-2</v>
      </c>
    </row>
    <row r="38" spans="1:3" ht="45" x14ac:dyDescent="0.25">
      <c r="A38" s="149"/>
      <c r="B38" s="50" t="s">
        <v>112</v>
      </c>
      <c r="C38" s="52">
        <v>983</v>
      </c>
    </row>
    <row r="39" spans="1:3" x14ac:dyDescent="0.25">
      <c r="A39" s="149"/>
      <c r="B39" s="50" t="s">
        <v>114</v>
      </c>
      <c r="C39" s="52">
        <v>11889</v>
      </c>
    </row>
    <row r="40" spans="1:3" x14ac:dyDescent="0.25">
      <c r="A40" s="149" t="s">
        <v>116</v>
      </c>
      <c r="B40" s="54" t="s">
        <v>18</v>
      </c>
      <c r="C40" s="56">
        <v>9.8746740684666504E-2</v>
      </c>
    </row>
    <row r="41" spans="1:3" ht="30" x14ac:dyDescent="0.25">
      <c r="A41" s="149"/>
      <c r="B41" s="50" t="s">
        <v>117</v>
      </c>
      <c r="C41" s="52">
        <v>1174</v>
      </c>
    </row>
    <row r="42" spans="1:3" x14ac:dyDescent="0.25">
      <c r="A42" s="149"/>
      <c r="B42" s="50" t="s">
        <v>119</v>
      </c>
      <c r="C42" s="52">
        <v>11889</v>
      </c>
    </row>
    <row r="43" spans="1:3" x14ac:dyDescent="0.25">
      <c r="A43" s="149" t="s">
        <v>121</v>
      </c>
      <c r="B43" s="54" t="s">
        <v>18</v>
      </c>
      <c r="C43" s="56">
        <v>0.24341637010676156</v>
      </c>
    </row>
    <row r="44" spans="1:3" ht="45" x14ac:dyDescent="0.25">
      <c r="A44" s="149"/>
      <c r="B44" s="50" t="s">
        <v>122</v>
      </c>
      <c r="C44" s="52">
        <v>342</v>
      </c>
    </row>
    <row r="45" spans="1:3" ht="30" x14ac:dyDescent="0.25">
      <c r="A45" s="149"/>
      <c r="B45" s="50" t="s">
        <v>124</v>
      </c>
      <c r="C45" s="52">
        <v>1405</v>
      </c>
    </row>
    <row r="46" spans="1:3" x14ac:dyDescent="0.25">
      <c r="A46" s="149" t="s">
        <v>127</v>
      </c>
      <c r="B46" s="54" t="s">
        <v>128</v>
      </c>
      <c r="C46" s="57">
        <v>10.016006739679865</v>
      </c>
    </row>
    <row r="47" spans="1:3" x14ac:dyDescent="0.25">
      <c r="A47" s="149"/>
      <c r="B47" s="50" t="s">
        <v>27</v>
      </c>
      <c r="C47" s="52">
        <v>11889</v>
      </c>
    </row>
    <row r="48" spans="1:3" ht="45" x14ac:dyDescent="0.25">
      <c r="A48" s="149"/>
      <c r="B48" s="50" t="s">
        <v>130</v>
      </c>
      <c r="C48" s="52">
        <v>1187</v>
      </c>
    </row>
  </sheetData>
  <mergeCells count="15">
    <mergeCell ref="A37:A39"/>
    <mergeCell ref="A40:A42"/>
    <mergeCell ref="A43:A45"/>
    <mergeCell ref="A46:A48"/>
    <mergeCell ref="A2:A4"/>
    <mergeCell ref="A5:A7"/>
    <mergeCell ref="A8:A10"/>
    <mergeCell ref="A11:A15"/>
    <mergeCell ref="A16:A18"/>
    <mergeCell ref="A19:A21"/>
    <mergeCell ref="A31:A33"/>
    <mergeCell ref="A34:A36"/>
    <mergeCell ref="A22:A24"/>
    <mergeCell ref="A25:A27"/>
    <mergeCell ref="A28:A3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INFORME</vt:lpstr>
      <vt:lpstr>Modificado</vt:lpstr>
      <vt:lpstr>1ertri</vt:lpstr>
      <vt:lpstr>1ersem</vt:lpstr>
      <vt:lpstr>3ertri</vt:lpstr>
      <vt:lpstr>4to</vt:lpstr>
      <vt:lpstr>Hoja1</vt:lpstr>
      <vt:lpstr>INFORME!Títulos_a_imprimir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Mariana Citlali Guzman Ordaz</dc:creator>
  <cp:keywords/>
  <dc:description/>
  <cp:lastModifiedBy>GerardoDiaz</cp:lastModifiedBy>
  <cp:revision/>
  <cp:lastPrinted>2025-04-15T17:04:50Z</cp:lastPrinted>
  <dcterms:created xsi:type="dcterms:W3CDTF">2023-11-10T14:33:37Z</dcterms:created>
  <dcterms:modified xsi:type="dcterms:W3CDTF">2025-04-15T17:05:25Z</dcterms:modified>
  <cp:category/>
  <cp:contentStatus/>
</cp:coreProperties>
</file>